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USD" sheetId="1" r:id="rId1"/>
  </sheets>
  <definedNames/>
  <calcPr fullCalcOnLoad="1"/>
</workbook>
</file>

<file path=xl/sharedStrings.xml><?xml version="1.0" encoding="utf-8"?>
<sst xmlns="http://schemas.openxmlformats.org/spreadsheetml/2006/main" count="297" uniqueCount="191">
  <si>
    <t>Guidance</t>
  </si>
  <si>
    <t>Actuals</t>
  </si>
  <si>
    <t>Q1 02</t>
  </si>
  <si>
    <t>Q2 02</t>
  </si>
  <si>
    <t>Q3 02</t>
  </si>
  <si>
    <t>Q4 02</t>
  </si>
  <si>
    <t>Q1 03</t>
  </si>
  <si>
    <t>Q2 03</t>
  </si>
  <si>
    <t>Q3 03</t>
  </si>
  <si>
    <t>Q4 03</t>
  </si>
  <si>
    <t>Q1 04</t>
  </si>
  <si>
    <t>Q2 04</t>
  </si>
  <si>
    <t>Q3 04</t>
  </si>
  <si>
    <t>Q4 04</t>
  </si>
  <si>
    <t>Q1 05</t>
  </si>
  <si>
    <t>Q2 05</t>
  </si>
  <si>
    <t>Q3 05</t>
  </si>
  <si>
    <t>Q4 05</t>
  </si>
  <si>
    <t>Q1 06</t>
  </si>
  <si>
    <t>Q2 06</t>
  </si>
  <si>
    <t>Q3 06</t>
  </si>
  <si>
    <t>Q4 06</t>
  </si>
  <si>
    <t>Q1 07</t>
  </si>
  <si>
    <t>Q2 07</t>
  </si>
  <si>
    <t>Q3 07</t>
  </si>
  <si>
    <t>Q4 07</t>
  </si>
  <si>
    <t>Q1 08</t>
  </si>
  <si>
    <t>Q2 08</t>
  </si>
  <si>
    <t>Mid-point</t>
  </si>
  <si>
    <t>Outperformance (%)</t>
  </si>
  <si>
    <t>Revenues - $ m</t>
  </si>
  <si>
    <t>530-545</t>
  </si>
  <si>
    <t>123-125</t>
  </si>
  <si>
    <t>0.28-0.29</t>
  </si>
  <si>
    <t>1.24-1.27</t>
  </si>
  <si>
    <t>131-134</t>
  </si>
  <si>
    <t>0.29-0.30</t>
  </si>
  <si>
    <t>134-137</t>
  </si>
  <si>
    <t>0.30-0.31</t>
  </si>
  <si>
    <t>133-138</t>
  </si>
  <si>
    <t>0.31-0.33</t>
  </si>
  <si>
    <t>141-143</t>
  </si>
  <si>
    <t>636-654</t>
  </si>
  <si>
    <t>1.43-1.47</t>
  </si>
  <si>
    <t>156-160</t>
  </si>
  <si>
    <t>0.33-0.34</t>
  </si>
  <si>
    <t>184-187</t>
  </si>
  <si>
    <t>0.38-0.39</t>
  </si>
  <si>
    <t>204-207</t>
  </si>
  <si>
    <t>0.40-0.41</t>
  </si>
  <si>
    <t>220-222</t>
  </si>
  <si>
    <t>946-948</t>
  </si>
  <si>
    <t>1.70-1.73</t>
  </si>
  <si>
    <t>237-239</t>
  </si>
  <si>
    <t>258.0-260.2</t>
  </si>
  <si>
    <t>290-293</t>
  </si>
  <si>
    <t>314-316</t>
  </si>
  <si>
    <t>1,381-1,392</t>
  </si>
  <si>
    <t>357-360</t>
  </si>
  <si>
    <t>407-410</t>
  </si>
  <si>
    <t>452-454</t>
  </si>
  <si>
    <t>459-463</t>
  </si>
  <si>
    <t>2,038-2,070</t>
  </si>
  <si>
    <t>1.92-1.95</t>
  </si>
  <si>
    <t>506-509</t>
  </si>
  <si>
    <t>0.46-0.47</t>
  </si>
  <si>
    <t>556-558</t>
  </si>
  <si>
    <t>628-633</t>
  </si>
  <si>
    <t>0.56-0.57</t>
  </si>
  <si>
    <t>2,760-2,800</t>
  </si>
  <si>
    <t>582-584</t>
  </si>
  <si>
    <t>0.55-0.56</t>
  </si>
  <si>
    <t>710-715</t>
  </si>
  <si>
    <t>790-795</t>
  </si>
  <si>
    <t>859-861</t>
  </si>
  <si>
    <t>904-906</t>
  </si>
  <si>
    <t>3,950-4,020</t>
  </si>
  <si>
    <t>1.86-1.89</t>
  </si>
  <si>
    <t>0.41**</t>
  </si>
  <si>
    <t>1.48**</t>
  </si>
  <si>
    <t>974-984</t>
  </si>
  <si>
    <t>0.44**</t>
  </si>
  <si>
    <t>1.29-1.31</t>
  </si>
  <si>
    <t>Q3 08</t>
  </si>
  <si>
    <t>1,073-1,078</t>
  </si>
  <si>
    <t>0.52**</t>
  </si>
  <si>
    <t>Original guidance</t>
  </si>
  <si>
    <t>* Adjusted for bonus issue of shares</t>
  </si>
  <si>
    <t>FY 02**</t>
  </si>
  <si>
    <t>FY 03**</t>
  </si>
  <si>
    <t>FY 04**</t>
  </si>
  <si>
    <t>FY 05**</t>
  </si>
  <si>
    <t>FY 06**</t>
  </si>
  <si>
    <t>FY 07**</t>
  </si>
  <si>
    <t>FY 08**</t>
  </si>
  <si>
    <t>** denotes guidance given at the beginning of the year</t>
  </si>
  <si>
    <t>*** excluding the contribution from tax write-backs</t>
  </si>
  <si>
    <t>Q4 08</t>
  </si>
  <si>
    <t>EPS - Original - $</t>
  </si>
  <si>
    <t>EPS - Adjusted - $*</t>
  </si>
  <si>
    <t>0.96-0.98</t>
  </si>
  <si>
    <t>0.31-0.32</t>
  </si>
  <si>
    <t>1,136-1,142</t>
  </si>
  <si>
    <t>1.98***</t>
  </si>
  <si>
    <t>0.41***</t>
  </si>
  <si>
    <t>0.44***</t>
  </si>
  <si>
    <t>0.52***</t>
  </si>
  <si>
    <t>0.54***</t>
  </si>
  <si>
    <t>FY 09**</t>
  </si>
  <si>
    <t>4,970-5,050</t>
  </si>
  <si>
    <t>Q1 09</t>
  </si>
  <si>
    <t>1,142-1,145</t>
  </si>
  <si>
    <t>2.31-2.35</t>
  </si>
  <si>
    <t>Q2 09</t>
  </si>
  <si>
    <t>1,215-1,225</t>
  </si>
  <si>
    <t>0.53***</t>
  </si>
  <si>
    <t>Q3 09</t>
  </si>
  <si>
    <t>1,175-1,220#</t>
  </si>
  <si>
    <t># denotes unadjusted for actual cross-currency impact</t>
  </si>
  <si>
    <t>0.56***</t>
  </si>
  <si>
    <t>0.57#</t>
  </si>
  <si>
    <t>Q4 09</t>
  </si>
  <si>
    <t>1,128-1,170#</t>
  </si>
  <si>
    <t>0.55#</t>
  </si>
  <si>
    <t>0.55***</t>
  </si>
  <si>
    <t>2.21***</t>
  </si>
  <si>
    <t>FY 10**</t>
  </si>
  <si>
    <t>Q1 10</t>
  </si>
  <si>
    <t>4,350-4,520</t>
  </si>
  <si>
    <t>1,060-1,080</t>
  </si>
  <si>
    <t>0.47#</t>
  </si>
  <si>
    <t>1.91-2.00</t>
  </si>
  <si>
    <t>Q2 10</t>
  </si>
  <si>
    <t>1,110-1,130</t>
  </si>
  <si>
    <t>Q3 10</t>
  </si>
  <si>
    <t>1,155-1,165</t>
  </si>
  <si>
    <t>Q4 10</t>
  </si>
  <si>
    <t># excluding the contribution from sale of investments</t>
  </si>
  <si>
    <t>1,240-1,250</t>
  </si>
  <si>
    <t>2.28#</t>
  </si>
  <si>
    <t>0.59#</t>
  </si>
  <si>
    <t>FY 11**</t>
  </si>
  <si>
    <t>Q1 11</t>
  </si>
  <si>
    <t>1,330-1,340</t>
  </si>
  <si>
    <t>Q2 11</t>
  </si>
  <si>
    <t>1,413-1,427</t>
  </si>
  <si>
    <t>0.59-0.60</t>
  </si>
  <si>
    <t>Q3 11</t>
  </si>
  <si>
    <t>1,547-1,562</t>
  </si>
  <si>
    <t>0.66-0.67</t>
  </si>
  <si>
    <t>Q4 11</t>
  </si>
  <si>
    <t>FY 12**</t>
  </si>
  <si>
    <t>1,601-1,617</t>
  </si>
  <si>
    <t>0.69-.070</t>
  </si>
  <si>
    <t>5,570-5,670</t>
  </si>
  <si>
    <t>2.40-2.50</t>
  </si>
  <si>
    <t>Q1 12</t>
  </si>
  <si>
    <t>1,643-1,659</t>
  </si>
  <si>
    <t>0.62-0.63</t>
  </si>
  <si>
    <t>1,730-1,755</t>
  </si>
  <si>
    <t>0.67-0.68</t>
  </si>
  <si>
    <t>Q2 12</t>
  </si>
  <si>
    <t>Q3 12</t>
  </si>
  <si>
    <t>1,802-1,840</t>
  </si>
  <si>
    <t>0.79-0.80</t>
  </si>
  <si>
    <t>Q4 12</t>
  </si>
  <si>
    <t>1,806-1,810</t>
  </si>
  <si>
    <t>7,130-7,250</t>
  </si>
  <si>
    <t>2.83-2.88</t>
  </si>
  <si>
    <t xml:space="preserve">FY 13** </t>
  </si>
  <si>
    <t xml:space="preserve">Q1 13 </t>
  </si>
  <si>
    <t>FY 14**</t>
  </si>
  <si>
    <t>Note:  1. The quarterly guidance is updated till Q1 FY 13 as the Company stopped giving quarterly guidance post Q1 FY 13 and the same will be updated on an annual basis</t>
  </si>
  <si>
    <t>2. The EPS guidance is updated till Q1 FY 13 as the Company stopped giving EPS guidance post Q1 FY 13.</t>
  </si>
  <si>
    <t>7,842-8,138</t>
  </si>
  <si>
    <t>3.12-3.17</t>
  </si>
  <si>
    <t>FY 15**</t>
  </si>
  <si>
    <t>8,826-8,991</t>
  </si>
  <si>
    <t>FY 16**</t>
  </si>
  <si>
    <t>9,251-9,425</t>
  </si>
  <si>
    <t>10,831-11,035</t>
  </si>
  <si>
    <t>-</t>
  </si>
  <si>
    <t>FY 17**</t>
  </si>
  <si>
    <t>10,622-10,812</t>
  </si>
  <si>
    <t>FY 13**</t>
  </si>
  <si>
    <t>7,553-7,692</t>
  </si>
  <si>
    <t>Q1 13</t>
  </si>
  <si>
    <t>1,771-1,789</t>
  </si>
  <si>
    <t>FY 19</t>
  </si>
  <si>
    <t>FY 18</t>
  </si>
  <si>
    <t>11,705-11,924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</si>
</sst>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43" fontId="3" fillId="0" borderId="0" xfId="42" applyFont="1" applyAlignment="1">
      <alignment/>
    </xf>
    <xf numFmtId="164" fontId="4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43" fontId="3" fillId="0" borderId="0" xfId="42" applyFont="1" applyAlignment="1">
      <alignment horizontal="right"/>
    </xf>
    <xf numFmtId="0" fontId="4" fillId="0" borderId="0" xfId="0" applyFont="1" applyAlignment="1">
      <alignment horizontal="left"/>
    </xf>
    <xf numFmtId="165" fontId="3" fillId="0" borderId="0" xfId="57" applyNumberFormat="1" applyFont="1" applyAlignment="1">
      <alignment horizontal="right"/>
    </xf>
    <xf numFmtId="43" fontId="3" fillId="0" borderId="0" xfId="42" applyFont="1" applyAlignment="1">
      <alignment horizontal="center"/>
    </xf>
    <xf numFmtId="164" fontId="4" fillId="0" borderId="0" xfId="42" applyNumberFormat="1" applyFont="1" applyAlignment="1">
      <alignment/>
    </xf>
    <xf numFmtId="43" fontId="3" fillId="0" borderId="0" xfId="42" applyFont="1" applyAlignment="1" quotePrefix="1">
      <alignment horizontal="right"/>
    </xf>
    <xf numFmtId="0" fontId="3" fillId="0" borderId="0" xfId="0" applyFont="1" applyAlignment="1">
      <alignment horizontal="center"/>
    </xf>
    <xf numFmtId="43" fontId="4" fillId="0" borderId="0" xfId="42" applyFont="1" applyAlignment="1">
      <alignment horizontal="right"/>
    </xf>
    <xf numFmtId="165" fontId="4" fillId="0" borderId="0" xfId="57" applyNumberFormat="1" applyFont="1" applyAlignment="1">
      <alignment horizontal="right"/>
    </xf>
    <xf numFmtId="43" fontId="3" fillId="0" borderId="0" xfId="42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164" fontId="3" fillId="0" borderId="0" xfId="42" applyNumberFormat="1" applyFont="1" applyFill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5" fontId="3" fillId="0" borderId="0" xfId="57" applyNumberFormat="1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left"/>
    </xf>
    <xf numFmtId="164" fontId="3" fillId="0" borderId="0" xfId="42" applyNumberFormat="1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11.57421875" style="2" bestFit="1" customWidth="1"/>
    <col min="3" max="3" width="14.8515625" style="7" customWidth="1"/>
    <col min="4" max="4" width="9.140625" style="7" customWidth="1"/>
    <col min="5" max="5" width="9.140625" style="6" customWidth="1"/>
    <col min="6" max="6" width="16.7109375" style="1" bestFit="1" customWidth="1"/>
    <col min="7" max="7" width="14.7109375" style="1" bestFit="1" customWidth="1"/>
    <col min="8" max="8" width="0" style="1" hidden="1" customWidth="1"/>
    <col min="9" max="9" width="16.00390625" style="4" hidden="1" customWidth="1"/>
    <col min="10" max="10" width="0" style="4" hidden="1" customWidth="1"/>
    <col min="11" max="11" width="0" style="1" hidden="1" customWidth="1"/>
    <col min="12" max="12" width="16.7109375" style="1" hidden="1" customWidth="1"/>
    <col min="13" max="13" width="6.8515625" style="1" customWidth="1"/>
    <col min="14" max="14" width="9.140625" style="1" customWidth="1"/>
    <col min="15" max="15" width="11.57421875" style="1" customWidth="1"/>
    <col min="16" max="17" width="9.140625" style="1" customWidth="1"/>
    <col min="18" max="18" width="16.7109375" style="1" bestFit="1" customWidth="1"/>
    <col min="19" max="19" width="14.7109375" style="1" bestFit="1" customWidth="1"/>
    <col min="20" max="16384" width="9.140625" style="1" customWidth="1"/>
  </cols>
  <sheetData>
    <row r="1" spans="5:9" ht="12">
      <c r="E1" s="1"/>
      <c r="I1" s="1"/>
    </row>
    <row r="2" spans="3:18" s="2" customFormat="1" ht="12">
      <c r="C2" s="35" t="s">
        <v>30</v>
      </c>
      <c r="D2" s="35"/>
      <c r="E2" s="35"/>
      <c r="I2" s="35" t="s">
        <v>98</v>
      </c>
      <c r="J2" s="35"/>
      <c r="K2" s="35"/>
      <c r="N2" s="12"/>
      <c r="O2" s="35" t="s">
        <v>99</v>
      </c>
      <c r="P2" s="35"/>
      <c r="Q2" s="35"/>
      <c r="R2" s="12"/>
    </row>
    <row r="3" spans="3:18" s="2" customFormat="1" ht="12">
      <c r="C3" s="5" t="s">
        <v>0</v>
      </c>
      <c r="D3" s="5" t="s">
        <v>1</v>
      </c>
      <c r="E3" s="2" t="s">
        <v>28</v>
      </c>
      <c r="F3" s="2" t="s">
        <v>29</v>
      </c>
      <c r="I3" s="5" t="s">
        <v>86</v>
      </c>
      <c r="J3" s="3" t="s">
        <v>1</v>
      </c>
      <c r="K3" s="3" t="s">
        <v>28</v>
      </c>
      <c r="L3" s="2" t="s">
        <v>29</v>
      </c>
      <c r="O3" s="5" t="s">
        <v>0</v>
      </c>
      <c r="P3" s="3" t="s">
        <v>1</v>
      </c>
      <c r="Q3" s="3" t="s">
        <v>28</v>
      </c>
      <c r="R3" s="2" t="s">
        <v>29</v>
      </c>
    </row>
    <row r="4" spans="2:18" s="2" customFormat="1" ht="12">
      <c r="B4" s="31" t="s">
        <v>188</v>
      </c>
      <c r="C4" s="37" t="s">
        <v>190</v>
      </c>
      <c r="D4" s="36" t="s">
        <v>181</v>
      </c>
      <c r="E4" s="9" t="s">
        <v>181</v>
      </c>
      <c r="F4" s="9" t="s">
        <v>181</v>
      </c>
      <c r="I4" s="5"/>
      <c r="J4" s="3"/>
      <c r="K4" s="3"/>
      <c r="N4" s="2" t="s">
        <v>88</v>
      </c>
      <c r="O4" s="7" t="s">
        <v>101</v>
      </c>
      <c r="P4" s="8">
        <f>1.25/4</f>
        <v>0.3125</v>
      </c>
      <c r="Q4" s="11">
        <v>0.315</v>
      </c>
      <c r="R4" s="10">
        <f>P4/Q4-1</f>
        <v>-0.007936507936507908</v>
      </c>
    </row>
    <row r="5" spans="2:18" s="2" customFormat="1" ht="12">
      <c r="B5" s="31" t="s">
        <v>189</v>
      </c>
      <c r="C5" s="32" t="s">
        <v>180</v>
      </c>
      <c r="D5" s="33">
        <v>10939</v>
      </c>
      <c r="E5" s="33">
        <v>10933</v>
      </c>
      <c r="F5" s="34">
        <v>0.001</v>
      </c>
      <c r="H5" s="2" t="s">
        <v>88</v>
      </c>
      <c r="I5" s="7" t="s">
        <v>34</v>
      </c>
      <c r="J5" s="8">
        <v>1.25</v>
      </c>
      <c r="K5" s="11">
        <v>1.255</v>
      </c>
      <c r="L5" s="10">
        <f>J5/K5-1</f>
        <v>-0.003984063745019806</v>
      </c>
      <c r="N5" s="14" t="s">
        <v>2</v>
      </c>
      <c r="O5" s="8">
        <v>0.07</v>
      </c>
      <c r="P5" s="8">
        <f>0.3/4</f>
        <v>0.075</v>
      </c>
      <c r="Q5" s="4">
        <f>0.285/4</f>
        <v>0.07125</v>
      </c>
      <c r="R5" s="10">
        <f aca="true" t="shared" si="0" ref="R5:R28">P5/Q5-1</f>
        <v>0.05263157894736836</v>
      </c>
    </row>
    <row r="6" spans="2:18" ht="12">
      <c r="B6" s="31" t="s">
        <v>182</v>
      </c>
      <c r="C6" s="32" t="s">
        <v>183</v>
      </c>
      <c r="D6" s="33">
        <v>10208</v>
      </c>
      <c r="E6" s="33">
        <v>10717</v>
      </c>
      <c r="F6" s="34">
        <v>-0.047</v>
      </c>
      <c r="H6" s="14" t="s">
        <v>2</v>
      </c>
      <c r="I6" s="7" t="s">
        <v>33</v>
      </c>
      <c r="J6" s="8">
        <v>0.3</v>
      </c>
      <c r="K6" s="4">
        <v>0.285</v>
      </c>
      <c r="L6" s="10">
        <f aca="true" t="shared" si="1" ref="L6:L33">J6/K6-1</f>
        <v>0.05263157894736836</v>
      </c>
      <c r="N6" s="14" t="s">
        <v>3</v>
      </c>
      <c r="O6" s="8">
        <v>0.07</v>
      </c>
      <c r="P6" s="8">
        <f>0.31/4</f>
        <v>0.0775</v>
      </c>
      <c r="Q6" s="4">
        <f>0.295/4</f>
        <v>0.07375</v>
      </c>
      <c r="R6" s="10">
        <f t="shared" si="0"/>
        <v>0.05084745762711873</v>
      </c>
    </row>
    <row r="7" spans="2:18" ht="12">
      <c r="B7" s="31" t="s">
        <v>178</v>
      </c>
      <c r="C7" s="32" t="s">
        <v>179</v>
      </c>
      <c r="D7" s="33">
        <v>9501</v>
      </c>
      <c r="E7" s="33">
        <v>9338</v>
      </c>
      <c r="F7" s="34">
        <v>0.017</v>
      </c>
      <c r="H7" s="14" t="s">
        <v>3</v>
      </c>
      <c r="I7" s="7" t="s">
        <v>36</v>
      </c>
      <c r="J7" s="8">
        <v>0.31</v>
      </c>
      <c r="K7" s="4">
        <v>0.295</v>
      </c>
      <c r="L7" s="10">
        <f t="shared" si="1"/>
        <v>0.05084745762711873</v>
      </c>
      <c r="N7" s="14" t="s">
        <v>4</v>
      </c>
      <c r="O7" s="8">
        <v>0.08</v>
      </c>
      <c r="P7" s="8">
        <f>0.32/4</f>
        <v>0.08</v>
      </c>
      <c r="Q7" s="4">
        <f>0.305/4</f>
        <v>0.07625</v>
      </c>
      <c r="R7" s="10">
        <f t="shared" si="0"/>
        <v>0.049180327868852514</v>
      </c>
    </row>
    <row r="8" spans="2:18" ht="12">
      <c r="B8" s="31" t="s">
        <v>176</v>
      </c>
      <c r="C8" s="32" t="s">
        <v>177</v>
      </c>
      <c r="D8" s="33">
        <v>8711</v>
      </c>
      <c r="E8" s="33">
        <v>8909</v>
      </c>
      <c r="F8" s="34">
        <v>-0.022</v>
      </c>
      <c r="H8" s="14" t="s">
        <v>4</v>
      </c>
      <c r="I8" s="7" t="s">
        <v>38</v>
      </c>
      <c r="J8" s="8">
        <v>0.32</v>
      </c>
      <c r="K8" s="4">
        <v>0.305</v>
      </c>
      <c r="L8" s="10">
        <f t="shared" si="1"/>
        <v>0.049180327868852514</v>
      </c>
      <c r="N8" s="14" t="s">
        <v>5</v>
      </c>
      <c r="O8" s="8">
        <v>0.08</v>
      </c>
      <c r="P8" s="8">
        <f>0.32/4</f>
        <v>0.08</v>
      </c>
      <c r="Q8" s="4">
        <f>0.32/4</f>
        <v>0.08</v>
      </c>
      <c r="R8" s="10">
        <f t="shared" si="0"/>
        <v>0</v>
      </c>
    </row>
    <row r="9" spans="2:18" ht="12">
      <c r="B9" s="31" t="s">
        <v>171</v>
      </c>
      <c r="C9" s="32" t="s">
        <v>174</v>
      </c>
      <c r="D9" s="33">
        <v>8249</v>
      </c>
      <c r="E9" s="33">
        <v>7990</v>
      </c>
      <c r="F9" s="34">
        <v>0.032</v>
      </c>
      <c r="H9" s="14" t="s">
        <v>5</v>
      </c>
      <c r="I9" s="7" t="s">
        <v>40</v>
      </c>
      <c r="J9" s="8">
        <v>0.32</v>
      </c>
      <c r="K9" s="4">
        <v>0.32</v>
      </c>
      <c r="L9" s="10">
        <f t="shared" si="1"/>
        <v>0</v>
      </c>
      <c r="N9" s="2" t="s">
        <v>89</v>
      </c>
      <c r="O9" s="7" t="s">
        <v>65</v>
      </c>
      <c r="P9" s="8">
        <f>1.49/4</f>
        <v>0.3725</v>
      </c>
      <c r="Q9" s="4">
        <v>0.365</v>
      </c>
      <c r="R9" s="10">
        <f t="shared" si="0"/>
        <v>0.020547945205479534</v>
      </c>
    </row>
    <row r="10" spans="2:18" ht="12">
      <c r="B10" s="31" t="s">
        <v>184</v>
      </c>
      <c r="C10" s="32" t="s">
        <v>185</v>
      </c>
      <c r="D10" s="33">
        <v>7398</v>
      </c>
      <c r="E10" s="33">
        <v>7623</v>
      </c>
      <c r="F10" s="34">
        <v>-0.03</v>
      </c>
      <c r="H10" s="2" t="s">
        <v>89</v>
      </c>
      <c r="I10" s="7" t="s">
        <v>43</v>
      </c>
      <c r="J10" s="8">
        <v>1.49</v>
      </c>
      <c r="K10" s="4">
        <v>1.45</v>
      </c>
      <c r="L10" s="10">
        <f t="shared" si="1"/>
        <v>0.02758620689655178</v>
      </c>
      <c r="N10" s="14" t="s">
        <v>6</v>
      </c>
      <c r="O10" s="13">
        <f>0.32/4</f>
        <v>0.08</v>
      </c>
      <c r="P10" s="8">
        <f>0.33/4</f>
        <v>0.0825</v>
      </c>
      <c r="Q10" s="13">
        <f>0.32/4</f>
        <v>0.08</v>
      </c>
      <c r="R10" s="10">
        <f t="shared" si="0"/>
        <v>0.03125</v>
      </c>
    </row>
    <row r="11" spans="2:18" ht="12">
      <c r="B11" s="32" t="s">
        <v>186</v>
      </c>
      <c r="C11" s="32" t="s">
        <v>187</v>
      </c>
      <c r="D11" s="33">
        <v>1752</v>
      </c>
      <c r="E11" s="33">
        <v>1780</v>
      </c>
      <c r="F11" s="34">
        <v>-0.016</v>
      </c>
      <c r="H11" s="14" t="s">
        <v>6</v>
      </c>
      <c r="I11" s="13">
        <v>0.32</v>
      </c>
      <c r="J11" s="8">
        <v>0.33</v>
      </c>
      <c r="K11" s="4">
        <v>0.32</v>
      </c>
      <c r="L11" s="10">
        <f t="shared" si="1"/>
        <v>0.03125</v>
      </c>
      <c r="N11" s="14" t="s">
        <v>7</v>
      </c>
      <c r="O11" s="8">
        <v>0.08</v>
      </c>
      <c r="P11" s="8">
        <f>0.36/4</f>
        <v>0.09</v>
      </c>
      <c r="Q11" s="8">
        <v>0.08</v>
      </c>
      <c r="R11" s="10">
        <f t="shared" si="0"/>
        <v>0.125</v>
      </c>
    </row>
    <row r="12" spans="2:18" ht="12">
      <c r="B12" s="31" t="s">
        <v>151</v>
      </c>
      <c r="C12" s="32" t="s">
        <v>167</v>
      </c>
      <c r="D12" s="33">
        <v>6994</v>
      </c>
      <c r="E12" s="33">
        <v>7190</v>
      </c>
      <c r="F12" s="34">
        <v>-0.027</v>
      </c>
      <c r="H12" s="14" t="s">
        <v>7</v>
      </c>
      <c r="I12" s="7" t="s">
        <v>45</v>
      </c>
      <c r="J12" s="8">
        <v>0.36</v>
      </c>
      <c r="K12" s="4">
        <v>0.335</v>
      </c>
      <c r="L12" s="10">
        <f t="shared" si="1"/>
        <v>0.07462686567164178</v>
      </c>
      <c r="N12" s="14" t="s">
        <v>8</v>
      </c>
      <c r="O12" s="8">
        <v>0.1</v>
      </c>
      <c r="P12" s="8">
        <f>0.4/4</f>
        <v>0.1</v>
      </c>
      <c r="Q12" s="8">
        <v>0.1</v>
      </c>
      <c r="R12" s="10">
        <f t="shared" si="0"/>
        <v>0</v>
      </c>
    </row>
    <row r="13" spans="2:18" ht="12">
      <c r="B13" s="32" t="s">
        <v>165</v>
      </c>
      <c r="C13" s="32" t="s">
        <v>166</v>
      </c>
      <c r="D13" s="33">
        <v>1771</v>
      </c>
      <c r="E13" s="33">
        <v>1808</v>
      </c>
      <c r="F13" s="34">
        <v>-0.019</v>
      </c>
      <c r="H13" s="14" t="s">
        <v>8</v>
      </c>
      <c r="I13" s="7" t="s">
        <v>47</v>
      </c>
      <c r="J13" s="8">
        <v>0.4</v>
      </c>
      <c r="K13" s="4">
        <v>0.385</v>
      </c>
      <c r="L13" s="10">
        <f t="shared" si="1"/>
        <v>0.038961038961039085</v>
      </c>
      <c r="N13" s="14" t="s">
        <v>9</v>
      </c>
      <c r="O13" s="8">
        <v>0.1</v>
      </c>
      <c r="P13" s="8">
        <v>0.1</v>
      </c>
      <c r="Q13" s="8">
        <v>0.1</v>
      </c>
      <c r="R13" s="10">
        <f t="shared" si="0"/>
        <v>0</v>
      </c>
    </row>
    <row r="14" spans="2:18" ht="12">
      <c r="B14" s="32" t="s">
        <v>162</v>
      </c>
      <c r="C14" s="32" t="s">
        <v>163</v>
      </c>
      <c r="D14" s="33">
        <v>1806</v>
      </c>
      <c r="E14" s="33">
        <v>1821</v>
      </c>
      <c r="F14" s="34">
        <v>-0.008</v>
      </c>
      <c r="H14" s="14" t="s">
        <v>9</v>
      </c>
      <c r="I14" s="7" t="s">
        <v>49</v>
      </c>
      <c r="J14" s="8">
        <v>0.4</v>
      </c>
      <c r="K14" s="4">
        <v>0.405</v>
      </c>
      <c r="L14" s="10">
        <f t="shared" si="1"/>
        <v>-0.012345679012345734</v>
      </c>
      <c r="N14" s="2" t="s">
        <v>90</v>
      </c>
      <c r="O14" s="8">
        <v>0.43</v>
      </c>
      <c r="P14" s="8">
        <f>2.06/4</f>
        <v>0.515</v>
      </c>
      <c r="Q14" s="8">
        <v>0.43</v>
      </c>
      <c r="R14" s="10">
        <f t="shared" si="0"/>
        <v>0.1976744186046513</v>
      </c>
    </row>
    <row r="15" spans="2:18" ht="12">
      <c r="B15" s="32" t="s">
        <v>161</v>
      </c>
      <c r="C15" s="32" t="s">
        <v>159</v>
      </c>
      <c r="D15" s="33">
        <v>1746</v>
      </c>
      <c r="E15" s="33">
        <v>1743</v>
      </c>
      <c r="F15" s="34">
        <v>0.002</v>
      </c>
      <c r="H15" s="2" t="s">
        <v>90</v>
      </c>
      <c r="I15" s="7" t="s">
        <v>52</v>
      </c>
      <c r="J15" s="8">
        <v>2.06</v>
      </c>
      <c r="K15" s="4">
        <v>1.715</v>
      </c>
      <c r="L15" s="10">
        <f t="shared" si="1"/>
        <v>0.2011661807580174</v>
      </c>
      <c r="N15" s="14" t="s">
        <v>10</v>
      </c>
      <c r="O15" s="8">
        <v>0.1</v>
      </c>
      <c r="P15" s="8">
        <f>0.44/4</f>
        <v>0.11</v>
      </c>
      <c r="Q15" s="8">
        <v>0.1</v>
      </c>
      <c r="R15" s="10">
        <f t="shared" si="0"/>
        <v>0.09999999999999987</v>
      </c>
    </row>
    <row r="16" spans="2:18" ht="12">
      <c r="B16" s="32" t="s">
        <v>156</v>
      </c>
      <c r="C16" s="32" t="s">
        <v>157</v>
      </c>
      <c r="D16" s="33">
        <v>1671</v>
      </c>
      <c r="E16" s="33">
        <v>1651</v>
      </c>
      <c r="F16" s="34">
        <v>0.012</v>
      </c>
      <c r="H16" s="14" t="s">
        <v>10</v>
      </c>
      <c r="I16" s="7" t="s">
        <v>49</v>
      </c>
      <c r="J16" s="8">
        <v>0.44</v>
      </c>
      <c r="K16" s="4">
        <v>0.405</v>
      </c>
      <c r="L16" s="10">
        <f t="shared" si="1"/>
        <v>0.08641975308641969</v>
      </c>
      <c r="N16" s="14" t="s">
        <v>11</v>
      </c>
      <c r="O16" s="8">
        <f>0.45/4</f>
        <v>0.1125</v>
      </c>
      <c r="P16" s="8">
        <f>0.49/4</f>
        <v>0.1225</v>
      </c>
      <c r="Q16" s="8">
        <f>0.45/4</f>
        <v>0.1125</v>
      </c>
      <c r="R16" s="10">
        <f t="shared" si="0"/>
        <v>0.0888888888888888</v>
      </c>
    </row>
    <row r="17" spans="2:18" ht="12">
      <c r="B17" s="31" t="s">
        <v>141</v>
      </c>
      <c r="C17" s="32" t="s">
        <v>154</v>
      </c>
      <c r="D17" s="33">
        <v>6041</v>
      </c>
      <c r="E17" s="33">
        <v>5620</v>
      </c>
      <c r="F17" s="34">
        <v>0.075</v>
      </c>
      <c r="H17" s="14" t="s">
        <v>11</v>
      </c>
      <c r="I17" s="8">
        <v>0.45</v>
      </c>
      <c r="J17" s="8">
        <v>0.49</v>
      </c>
      <c r="K17" s="4">
        <v>0.45</v>
      </c>
      <c r="L17" s="10">
        <f t="shared" si="1"/>
        <v>0.0888888888888888</v>
      </c>
      <c r="N17" s="14" t="s">
        <v>12</v>
      </c>
      <c r="O17" s="8">
        <f>0.5/4</f>
        <v>0.125</v>
      </c>
      <c r="P17" s="8">
        <f>0.54/4</f>
        <v>0.135</v>
      </c>
      <c r="Q17" s="8">
        <f>0.5/4</f>
        <v>0.125</v>
      </c>
      <c r="R17" s="10">
        <f t="shared" si="0"/>
        <v>0.08000000000000007</v>
      </c>
    </row>
    <row r="18" spans="2:18" ht="12">
      <c r="B18" s="32" t="s">
        <v>150</v>
      </c>
      <c r="C18" s="32" t="s">
        <v>152</v>
      </c>
      <c r="D18" s="33">
        <v>1602</v>
      </c>
      <c r="E18" s="33">
        <v>1609</v>
      </c>
      <c r="F18" s="34">
        <v>-0.004</v>
      </c>
      <c r="H18" s="14" t="s">
        <v>12</v>
      </c>
      <c r="I18" s="8">
        <v>0.5</v>
      </c>
      <c r="J18" s="8">
        <v>0.54</v>
      </c>
      <c r="K18" s="4">
        <v>0.5</v>
      </c>
      <c r="L18" s="10">
        <f t="shared" si="1"/>
        <v>0.08000000000000007</v>
      </c>
      <c r="N18" s="14" t="s">
        <v>13</v>
      </c>
      <c r="O18" s="8">
        <f>0.55/4</f>
        <v>0.1375</v>
      </c>
      <c r="P18" s="8">
        <f>0.58/4</f>
        <v>0.145</v>
      </c>
      <c r="Q18" s="8">
        <f>0.55/4</f>
        <v>0.1375</v>
      </c>
      <c r="R18" s="10">
        <f t="shared" si="0"/>
        <v>0.05454545454545445</v>
      </c>
    </row>
    <row r="19" spans="2:18" ht="12">
      <c r="B19" s="32" t="s">
        <v>147</v>
      </c>
      <c r="C19" s="32" t="s">
        <v>148</v>
      </c>
      <c r="D19" s="33">
        <v>1585</v>
      </c>
      <c r="E19" s="33">
        <v>1555</v>
      </c>
      <c r="F19" s="34">
        <v>0.02</v>
      </c>
      <c r="H19" s="14" t="s">
        <v>13</v>
      </c>
      <c r="I19" s="8">
        <v>0.55</v>
      </c>
      <c r="J19" s="8">
        <v>0.58</v>
      </c>
      <c r="K19" s="4">
        <v>0.55</v>
      </c>
      <c r="L19" s="10">
        <f t="shared" si="1"/>
        <v>0.05454545454545445</v>
      </c>
      <c r="N19" s="2" t="s">
        <v>91</v>
      </c>
      <c r="O19" s="8">
        <f>2.61/2/2</f>
        <v>0.6525</v>
      </c>
      <c r="P19" s="8">
        <f>1.57/2</f>
        <v>0.785</v>
      </c>
      <c r="Q19" s="8">
        <f>2.61/2/2</f>
        <v>0.6525</v>
      </c>
      <c r="R19" s="10">
        <f t="shared" si="0"/>
        <v>0.20306513409961702</v>
      </c>
    </row>
    <row r="20" spans="2:18" ht="12">
      <c r="B20" s="32" t="s">
        <v>144</v>
      </c>
      <c r="C20" s="32" t="s">
        <v>145</v>
      </c>
      <c r="D20" s="33">
        <v>1496</v>
      </c>
      <c r="E20" s="33">
        <v>1420</v>
      </c>
      <c r="F20" s="34">
        <v>0.054</v>
      </c>
      <c r="H20" s="2" t="s">
        <v>91</v>
      </c>
      <c r="I20" s="8">
        <f>2.61/2</f>
        <v>1.305</v>
      </c>
      <c r="J20" s="8">
        <v>1.57</v>
      </c>
      <c r="K20" s="4">
        <v>1.305</v>
      </c>
      <c r="L20" s="10">
        <f t="shared" si="1"/>
        <v>0.20306513409961702</v>
      </c>
      <c r="N20" s="14" t="s">
        <v>14</v>
      </c>
      <c r="O20" s="8">
        <f>0.58/2/2</f>
        <v>0.145</v>
      </c>
      <c r="P20" s="8">
        <f>0.31/2</f>
        <v>0.155</v>
      </c>
      <c r="Q20" s="8">
        <f>0.58/2/2</f>
        <v>0.145</v>
      </c>
      <c r="R20" s="10">
        <f t="shared" si="0"/>
        <v>0.06896551724137945</v>
      </c>
    </row>
    <row r="21" spans="2:18" ht="12">
      <c r="B21" s="32" t="s">
        <v>142</v>
      </c>
      <c r="C21" s="32" t="s">
        <v>143</v>
      </c>
      <c r="D21" s="33">
        <v>1358</v>
      </c>
      <c r="E21" s="33">
        <v>1335</v>
      </c>
      <c r="F21" s="34">
        <v>0.017</v>
      </c>
      <c r="H21" s="14" t="s">
        <v>14</v>
      </c>
      <c r="I21" s="8">
        <f>0.58/2</f>
        <v>0.29</v>
      </c>
      <c r="J21" s="8">
        <v>0.31</v>
      </c>
      <c r="K21" s="4">
        <v>0.29</v>
      </c>
      <c r="L21" s="10">
        <f t="shared" si="1"/>
        <v>0.06896551724137945</v>
      </c>
      <c r="N21" s="14" t="s">
        <v>15</v>
      </c>
      <c r="O21" s="8">
        <f>0.33/2</f>
        <v>0.165</v>
      </c>
      <c r="P21" s="8">
        <f>0.36/2</f>
        <v>0.18</v>
      </c>
      <c r="Q21" s="8">
        <f>0.33/2</f>
        <v>0.165</v>
      </c>
      <c r="R21" s="10">
        <f t="shared" si="0"/>
        <v>0.09090909090909083</v>
      </c>
    </row>
    <row r="22" spans="2:18" ht="12">
      <c r="B22" s="31" t="s">
        <v>126</v>
      </c>
      <c r="C22" s="32" t="s">
        <v>128</v>
      </c>
      <c r="D22" s="33">
        <v>4804</v>
      </c>
      <c r="E22" s="33">
        <v>4435</v>
      </c>
      <c r="F22" s="34">
        <v>0.083</v>
      </c>
      <c r="H22" s="14" t="s">
        <v>15</v>
      </c>
      <c r="I22" s="8">
        <v>0.33</v>
      </c>
      <c r="J22" s="8">
        <v>0.36</v>
      </c>
      <c r="K22" s="4">
        <v>0.33</v>
      </c>
      <c r="L22" s="10">
        <f t="shared" si="1"/>
        <v>0.09090909090909083</v>
      </c>
      <c r="N22" s="14" t="s">
        <v>16</v>
      </c>
      <c r="O22" s="8">
        <f>0.38/2</f>
        <v>0.19</v>
      </c>
      <c r="P22" s="8">
        <f>0.42/2</f>
        <v>0.21</v>
      </c>
      <c r="Q22" s="8">
        <f>0.38/2</f>
        <v>0.19</v>
      </c>
      <c r="R22" s="10">
        <f t="shared" si="0"/>
        <v>0.10526315789473673</v>
      </c>
    </row>
    <row r="23" spans="2:18" ht="12">
      <c r="B23" s="32" t="s">
        <v>136</v>
      </c>
      <c r="C23" s="32" t="s">
        <v>138</v>
      </c>
      <c r="D23" s="33">
        <v>1296</v>
      </c>
      <c r="E23" s="33">
        <v>1245</v>
      </c>
      <c r="F23" s="34">
        <v>0.041</v>
      </c>
      <c r="H23" s="14" t="s">
        <v>16</v>
      </c>
      <c r="I23" s="8">
        <v>0.38</v>
      </c>
      <c r="J23" s="8">
        <v>0.42</v>
      </c>
      <c r="K23" s="4">
        <v>0.38</v>
      </c>
      <c r="L23" s="10">
        <f t="shared" si="1"/>
        <v>0.10526315789473673</v>
      </c>
      <c r="N23" s="14" t="s">
        <v>17</v>
      </c>
      <c r="O23" s="8">
        <f>0.44/2</f>
        <v>0.22</v>
      </c>
      <c r="P23" s="8">
        <f>0.47/2</f>
        <v>0.235</v>
      </c>
      <c r="Q23" s="8">
        <f>0.44/2</f>
        <v>0.22</v>
      </c>
      <c r="R23" s="10">
        <f t="shared" si="0"/>
        <v>0.06818181818181812</v>
      </c>
    </row>
    <row r="24" spans="2:18" ht="12">
      <c r="B24" s="32" t="s">
        <v>134</v>
      </c>
      <c r="C24" s="32" t="s">
        <v>135</v>
      </c>
      <c r="D24" s="33">
        <v>1232</v>
      </c>
      <c r="E24" s="33">
        <v>1160</v>
      </c>
      <c r="F24" s="34">
        <v>0.062</v>
      </c>
      <c r="H24" s="14" t="s">
        <v>17</v>
      </c>
      <c r="I24" s="8">
        <v>0.44</v>
      </c>
      <c r="J24" s="8">
        <v>0.47</v>
      </c>
      <c r="K24" s="4">
        <v>0.44</v>
      </c>
      <c r="L24" s="10">
        <f t="shared" si="1"/>
        <v>0.06818181818181812</v>
      </c>
      <c r="N24" s="2" t="s">
        <v>92</v>
      </c>
      <c r="O24" s="8" t="s">
        <v>100</v>
      </c>
      <c r="P24" s="8">
        <v>1.02</v>
      </c>
      <c r="Q24" s="4">
        <v>0.97</v>
      </c>
      <c r="R24" s="10">
        <f t="shared" si="0"/>
        <v>0.05154639175257736</v>
      </c>
    </row>
    <row r="25" spans="2:18" ht="12">
      <c r="B25" s="32" t="s">
        <v>132</v>
      </c>
      <c r="C25" s="32" t="s">
        <v>133</v>
      </c>
      <c r="D25" s="33">
        <v>1154</v>
      </c>
      <c r="E25" s="33">
        <v>1120</v>
      </c>
      <c r="F25" s="34">
        <v>0.03</v>
      </c>
      <c r="H25" s="2" t="s">
        <v>92</v>
      </c>
      <c r="I25" s="8" t="s">
        <v>63</v>
      </c>
      <c r="J25" s="8">
        <v>2.04</v>
      </c>
      <c r="K25" s="4">
        <v>1.935</v>
      </c>
      <c r="L25" s="10">
        <f t="shared" si="1"/>
        <v>0.054263565891472965</v>
      </c>
      <c r="N25" s="14" t="s">
        <v>18</v>
      </c>
      <c r="O25" s="8">
        <f>0.44/2</f>
        <v>0.22</v>
      </c>
      <c r="P25" s="8">
        <f>0.45/2</f>
        <v>0.225</v>
      </c>
      <c r="Q25" s="8">
        <f>0.44/2</f>
        <v>0.22</v>
      </c>
      <c r="R25" s="10">
        <f t="shared" si="0"/>
        <v>0.022727272727272707</v>
      </c>
    </row>
    <row r="26" spans="2:18" ht="12">
      <c r="B26" s="32" t="s">
        <v>127</v>
      </c>
      <c r="C26" s="32" t="s">
        <v>129</v>
      </c>
      <c r="D26" s="33">
        <v>1122</v>
      </c>
      <c r="E26" s="33">
        <v>1070</v>
      </c>
      <c r="F26" s="34">
        <v>0.049</v>
      </c>
      <c r="H26" s="14" t="s">
        <v>18</v>
      </c>
      <c r="I26" s="8">
        <v>0.44</v>
      </c>
      <c r="J26" s="8">
        <v>0.45</v>
      </c>
      <c r="K26" s="4">
        <v>0.44</v>
      </c>
      <c r="L26" s="10">
        <f t="shared" si="1"/>
        <v>0.022727272727272707</v>
      </c>
      <c r="N26" s="14" t="s">
        <v>19</v>
      </c>
      <c r="O26" s="8">
        <v>0.23</v>
      </c>
      <c r="P26" s="8">
        <v>0.255</v>
      </c>
      <c r="Q26" s="4">
        <v>0.23</v>
      </c>
      <c r="R26" s="10">
        <f t="shared" si="0"/>
        <v>0.10869565217391308</v>
      </c>
    </row>
    <row r="27" spans="2:18" ht="12">
      <c r="B27" s="31" t="s">
        <v>108</v>
      </c>
      <c r="C27" s="32" t="s">
        <v>109</v>
      </c>
      <c r="D27" s="33">
        <v>4663</v>
      </c>
      <c r="E27" s="33">
        <v>5010</v>
      </c>
      <c r="F27" s="34">
        <v>-0.069</v>
      </c>
      <c r="H27" s="14" t="s">
        <v>19</v>
      </c>
      <c r="I27" s="8" t="s">
        <v>65</v>
      </c>
      <c r="J27" s="8">
        <v>0.51</v>
      </c>
      <c r="K27" s="4">
        <v>0.465</v>
      </c>
      <c r="L27" s="10">
        <f t="shared" si="1"/>
        <v>0.09677419354838701</v>
      </c>
      <c r="N27" s="14" t="s">
        <v>20</v>
      </c>
      <c r="O27" s="8">
        <f>0.53/2</f>
        <v>0.265</v>
      </c>
      <c r="P27" s="8">
        <f>0.53/2</f>
        <v>0.265</v>
      </c>
      <c r="Q27" s="4">
        <f>0.53/2</f>
        <v>0.265</v>
      </c>
      <c r="R27" s="10">
        <f t="shared" si="0"/>
        <v>0</v>
      </c>
    </row>
    <row r="28" spans="2:18" ht="12">
      <c r="B28" s="32" t="s">
        <v>121</v>
      </c>
      <c r="C28" s="32" t="s">
        <v>122</v>
      </c>
      <c r="D28" s="33">
        <v>1121</v>
      </c>
      <c r="E28" s="33">
        <v>1149</v>
      </c>
      <c r="F28" s="34">
        <v>-0.024</v>
      </c>
      <c r="H28" s="14" t="s">
        <v>20</v>
      </c>
      <c r="I28" s="8">
        <v>0.53</v>
      </c>
      <c r="J28" s="8">
        <v>0.53</v>
      </c>
      <c r="K28" s="4">
        <v>0.53</v>
      </c>
      <c r="L28" s="10">
        <f t="shared" si="1"/>
        <v>0</v>
      </c>
      <c r="N28" s="14" t="s">
        <v>21</v>
      </c>
      <c r="O28" s="8">
        <v>0.28</v>
      </c>
      <c r="P28" s="8">
        <f>0.56/2</f>
        <v>0.28</v>
      </c>
      <c r="Q28" s="8">
        <f>0.56/2</f>
        <v>0.28</v>
      </c>
      <c r="R28" s="10">
        <f t="shared" si="0"/>
        <v>0</v>
      </c>
    </row>
    <row r="29" spans="2:18" ht="12">
      <c r="B29" s="32" t="s">
        <v>116</v>
      </c>
      <c r="C29" s="32" t="s">
        <v>117</v>
      </c>
      <c r="D29" s="33">
        <v>1171</v>
      </c>
      <c r="E29" s="33">
        <v>1198</v>
      </c>
      <c r="F29" s="34">
        <v>-0.022</v>
      </c>
      <c r="H29" s="14" t="s">
        <v>21</v>
      </c>
      <c r="I29" s="8" t="s">
        <v>71</v>
      </c>
      <c r="J29" s="8">
        <v>0.56</v>
      </c>
      <c r="K29" s="4">
        <v>0.555</v>
      </c>
      <c r="L29" s="10">
        <f t="shared" si="1"/>
        <v>0.009009009009008917</v>
      </c>
      <c r="N29" s="2" t="s">
        <v>93</v>
      </c>
      <c r="O29" s="8" t="s">
        <v>82</v>
      </c>
      <c r="P29" s="8" t="s">
        <v>79</v>
      </c>
      <c r="Q29" s="4">
        <v>1.3</v>
      </c>
      <c r="R29" s="10">
        <v>0.1384615384615384</v>
      </c>
    </row>
    <row r="30" spans="2:18" ht="12">
      <c r="B30" s="32" t="s">
        <v>113</v>
      </c>
      <c r="C30" s="32" t="s">
        <v>114</v>
      </c>
      <c r="D30" s="33">
        <v>1216</v>
      </c>
      <c r="E30" s="33">
        <v>1220</v>
      </c>
      <c r="F30" s="34">
        <v>-0.003</v>
      </c>
      <c r="H30" s="2" t="s">
        <v>93</v>
      </c>
      <c r="I30" s="8" t="s">
        <v>82</v>
      </c>
      <c r="J30" s="8" t="s">
        <v>79</v>
      </c>
      <c r="K30" s="4">
        <v>1.3</v>
      </c>
      <c r="L30" s="10">
        <v>0.1384615384615384</v>
      </c>
      <c r="N30" s="14" t="s">
        <v>22</v>
      </c>
      <c r="O30" s="8">
        <v>0.28</v>
      </c>
      <c r="P30" s="8">
        <v>0.315</v>
      </c>
      <c r="Q30" s="4">
        <v>0.28</v>
      </c>
      <c r="R30" s="10">
        <f>P30/Q30-1</f>
        <v>0.125</v>
      </c>
    </row>
    <row r="31" spans="2:18" ht="12">
      <c r="B31" s="32" t="s">
        <v>110</v>
      </c>
      <c r="C31" s="32" t="s">
        <v>111</v>
      </c>
      <c r="D31" s="33">
        <v>1155</v>
      </c>
      <c r="E31" s="33">
        <v>1144</v>
      </c>
      <c r="F31" s="34">
        <v>0.01</v>
      </c>
      <c r="H31" s="14" t="s">
        <v>22</v>
      </c>
      <c r="I31" s="8" t="s">
        <v>68</v>
      </c>
      <c r="J31" s="8">
        <v>0.63</v>
      </c>
      <c r="K31" s="4">
        <v>0.565</v>
      </c>
      <c r="L31" s="10">
        <f t="shared" si="1"/>
        <v>0.1150442477876108</v>
      </c>
      <c r="N31" s="14" t="s">
        <v>23</v>
      </c>
      <c r="O31" s="8">
        <v>0.32</v>
      </c>
      <c r="P31" s="8">
        <v>0.36</v>
      </c>
      <c r="Q31" s="4">
        <v>0.32</v>
      </c>
      <c r="R31" s="10">
        <f>P31/Q31-1</f>
        <v>0.125</v>
      </c>
    </row>
    <row r="32" spans="2:18" ht="12">
      <c r="B32" s="31" t="s">
        <v>94</v>
      </c>
      <c r="C32" s="32" t="s">
        <v>76</v>
      </c>
      <c r="D32" s="33">
        <v>4176</v>
      </c>
      <c r="E32" s="33">
        <v>3985</v>
      </c>
      <c r="F32" s="34">
        <v>0.048</v>
      </c>
      <c r="H32" s="14" t="s">
        <v>23</v>
      </c>
      <c r="I32" s="8">
        <v>0.32</v>
      </c>
      <c r="J32" s="8">
        <v>0.36</v>
      </c>
      <c r="K32" s="4">
        <v>0.32</v>
      </c>
      <c r="L32" s="10">
        <f t="shared" si="1"/>
        <v>0.125</v>
      </c>
      <c r="N32" s="14" t="s">
        <v>24</v>
      </c>
      <c r="O32" s="8">
        <v>0.37</v>
      </c>
      <c r="P32" s="8">
        <v>0.39</v>
      </c>
      <c r="Q32" s="4">
        <v>0.37</v>
      </c>
      <c r="R32" s="10">
        <f>P32/Q32-1</f>
        <v>0.05405405405405417</v>
      </c>
    </row>
    <row r="33" spans="2:18" ht="12">
      <c r="B33" s="32" t="s">
        <v>97</v>
      </c>
      <c r="C33" s="32" t="s">
        <v>102</v>
      </c>
      <c r="D33" s="33">
        <v>1142</v>
      </c>
      <c r="E33" s="33">
        <v>1139</v>
      </c>
      <c r="F33" s="34">
        <v>0.003</v>
      </c>
      <c r="H33" s="14" t="s">
        <v>24</v>
      </c>
      <c r="I33" s="8">
        <v>0.37</v>
      </c>
      <c r="J33" s="8">
        <v>0.39</v>
      </c>
      <c r="K33" s="4">
        <v>0.37</v>
      </c>
      <c r="L33" s="10">
        <f t="shared" si="1"/>
        <v>0.05405405405405417</v>
      </c>
      <c r="N33" s="14" t="s">
        <v>25</v>
      </c>
      <c r="O33" s="8">
        <v>0.4</v>
      </c>
      <c r="P33" s="8" t="s">
        <v>104</v>
      </c>
      <c r="Q33" s="4">
        <v>0.4</v>
      </c>
      <c r="R33" s="10">
        <v>0.02499999999999991</v>
      </c>
    </row>
    <row r="34" spans="2:18" ht="12">
      <c r="B34" s="32" t="s">
        <v>83</v>
      </c>
      <c r="C34" s="32" t="s">
        <v>84</v>
      </c>
      <c r="D34" s="33">
        <v>1084</v>
      </c>
      <c r="E34" s="33">
        <v>1077</v>
      </c>
      <c r="F34" s="34">
        <v>0.007</v>
      </c>
      <c r="H34" s="14" t="s">
        <v>25</v>
      </c>
      <c r="I34" s="8">
        <v>0.4</v>
      </c>
      <c r="J34" s="8" t="s">
        <v>78</v>
      </c>
      <c r="K34" s="4">
        <v>0.4</v>
      </c>
      <c r="L34" s="10">
        <v>0.02499999999999991</v>
      </c>
      <c r="N34" s="2" t="s">
        <v>94</v>
      </c>
      <c r="O34" s="8" t="s">
        <v>77</v>
      </c>
      <c r="P34" s="8" t="s">
        <v>103</v>
      </c>
      <c r="Q34" s="4">
        <v>1.88</v>
      </c>
      <c r="R34" s="10">
        <f>1.98/Q34-1</f>
        <v>0.05319148936170226</v>
      </c>
    </row>
    <row r="35" spans="2:18" ht="12">
      <c r="B35" s="32" t="s">
        <v>27</v>
      </c>
      <c r="C35" s="32" t="s">
        <v>80</v>
      </c>
      <c r="D35" s="33">
        <v>1022</v>
      </c>
      <c r="E35" s="32">
        <v>979</v>
      </c>
      <c r="F35" s="34">
        <v>0.044</v>
      </c>
      <c r="H35" s="2" t="s">
        <v>94</v>
      </c>
      <c r="I35" s="8" t="s">
        <v>77</v>
      </c>
      <c r="J35" s="8"/>
      <c r="K35" s="4"/>
      <c r="L35" s="10"/>
      <c r="N35" s="14" t="s">
        <v>26</v>
      </c>
      <c r="O35" s="8">
        <v>0.41</v>
      </c>
      <c r="P35" s="8" t="s">
        <v>105</v>
      </c>
      <c r="Q35" s="4">
        <v>0.41</v>
      </c>
      <c r="R35" s="10">
        <v>0.02499999999999991</v>
      </c>
    </row>
    <row r="36" spans="2:18" ht="12">
      <c r="B36" s="32" t="s">
        <v>26</v>
      </c>
      <c r="C36" s="32" t="s">
        <v>75</v>
      </c>
      <c r="D36" s="32">
        <v>928</v>
      </c>
      <c r="E36" s="32">
        <v>905</v>
      </c>
      <c r="F36" s="34">
        <v>0.025</v>
      </c>
      <c r="H36" s="14" t="s">
        <v>26</v>
      </c>
      <c r="I36" s="8">
        <v>0.41</v>
      </c>
      <c r="J36" s="8" t="s">
        <v>81</v>
      </c>
      <c r="K36" s="4">
        <v>0.41</v>
      </c>
      <c r="L36" s="10">
        <v>0.02499999999999991</v>
      </c>
      <c r="N36" s="14" t="s">
        <v>27</v>
      </c>
      <c r="O36" s="8">
        <v>0.46</v>
      </c>
      <c r="P36" s="8">
        <v>0.48</v>
      </c>
      <c r="Q36" s="8">
        <v>0.46</v>
      </c>
      <c r="R36" s="10">
        <f>P36/Q36-1</f>
        <v>0.04347826086956519</v>
      </c>
    </row>
    <row r="37" spans="2:18" ht="12">
      <c r="B37" s="31" t="s">
        <v>93</v>
      </c>
      <c r="C37" s="32" t="s">
        <v>69</v>
      </c>
      <c r="D37" s="33">
        <v>3090</v>
      </c>
      <c r="E37" s="33">
        <v>2780</v>
      </c>
      <c r="F37" s="34">
        <v>0.112</v>
      </c>
      <c r="H37" s="14" t="s">
        <v>27</v>
      </c>
      <c r="I37" s="8">
        <v>0.46</v>
      </c>
      <c r="J37" s="8">
        <v>0.48</v>
      </c>
      <c r="K37" s="8">
        <v>0.46</v>
      </c>
      <c r="L37" s="10">
        <v>0.02499999999999991</v>
      </c>
      <c r="N37" s="14" t="s">
        <v>83</v>
      </c>
      <c r="O37" s="8">
        <v>0.51</v>
      </c>
      <c r="P37" s="8" t="s">
        <v>106</v>
      </c>
      <c r="Q37" s="8">
        <v>0.51</v>
      </c>
      <c r="R37" s="10">
        <f>(0.52/Q37)-1</f>
        <v>0.019607843137254832</v>
      </c>
    </row>
    <row r="38" spans="2:18" ht="12">
      <c r="B38" s="32" t="s">
        <v>25</v>
      </c>
      <c r="C38" s="32" t="s">
        <v>74</v>
      </c>
      <c r="D38" s="32">
        <v>863</v>
      </c>
      <c r="E38" s="32">
        <v>860</v>
      </c>
      <c r="F38" s="34">
        <v>0.003</v>
      </c>
      <c r="H38" s="14" t="s">
        <v>83</v>
      </c>
      <c r="I38" s="8">
        <v>0.51</v>
      </c>
      <c r="J38" s="8" t="s">
        <v>85</v>
      </c>
      <c r="K38" s="8">
        <v>0.51</v>
      </c>
      <c r="L38" s="10">
        <f>(0.52/K38)-1</f>
        <v>0.019607843137254832</v>
      </c>
      <c r="N38" s="14" t="s">
        <v>97</v>
      </c>
      <c r="O38" s="4">
        <v>0.54</v>
      </c>
      <c r="P38" s="8" t="s">
        <v>107</v>
      </c>
      <c r="Q38" s="4">
        <v>0.54</v>
      </c>
      <c r="R38" s="10">
        <v>0</v>
      </c>
    </row>
    <row r="39" spans="2:18" ht="12">
      <c r="B39" s="32" t="s">
        <v>24</v>
      </c>
      <c r="C39" s="32" t="s">
        <v>73</v>
      </c>
      <c r="D39" s="32">
        <v>821</v>
      </c>
      <c r="E39" s="32">
        <v>793</v>
      </c>
      <c r="F39" s="34">
        <v>0.036</v>
      </c>
      <c r="H39" s="14" t="s">
        <v>97</v>
      </c>
      <c r="K39" s="4"/>
      <c r="N39" s="2" t="s">
        <v>108</v>
      </c>
      <c r="O39" s="8" t="s">
        <v>112</v>
      </c>
      <c r="P39" s="8" t="s">
        <v>125</v>
      </c>
      <c r="Q39" s="4">
        <v>2.33</v>
      </c>
      <c r="R39" s="10">
        <f>2.21/Q39-1</f>
        <v>-0.05150214592274682</v>
      </c>
    </row>
    <row r="40" spans="2:18" ht="12">
      <c r="B40" s="32" t="s">
        <v>23</v>
      </c>
      <c r="C40" s="32" t="s">
        <v>72</v>
      </c>
      <c r="D40" s="32">
        <v>746</v>
      </c>
      <c r="E40" s="32">
        <v>713</v>
      </c>
      <c r="F40" s="34">
        <v>0.047</v>
      </c>
      <c r="H40" s="14"/>
      <c r="K40" s="4"/>
      <c r="N40" s="14" t="s">
        <v>110</v>
      </c>
      <c r="O40" s="4">
        <v>0.52</v>
      </c>
      <c r="P40" s="8" t="s">
        <v>115</v>
      </c>
      <c r="Q40" s="4">
        <v>0.52</v>
      </c>
      <c r="R40" s="10">
        <f>(0.53/Q40)-1</f>
        <v>0.019230769230769162</v>
      </c>
    </row>
    <row r="41" spans="2:18" ht="12">
      <c r="B41" s="32" t="s">
        <v>22</v>
      </c>
      <c r="C41" s="32" t="s">
        <v>67</v>
      </c>
      <c r="D41" s="32">
        <v>660</v>
      </c>
      <c r="E41" s="32">
        <v>631</v>
      </c>
      <c r="F41" s="34">
        <v>0.047</v>
      </c>
      <c r="H41" s="14"/>
      <c r="K41" s="4"/>
      <c r="N41" s="14" t="s">
        <v>113</v>
      </c>
      <c r="O41" s="8" t="s">
        <v>71</v>
      </c>
      <c r="P41" s="8">
        <v>0.56</v>
      </c>
      <c r="Q41" s="4">
        <v>0.555</v>
      </c>
      <c r="R41" s="10">
        <f>P41/Q41-1</f>
        <v>0.009009009009008917</v>
      </c>
    </row>
    <row r="42" spans="2:18" ht="12">
      <c r="B42" s="31" t="s">
        <v>92</v>
      </c>
      <c r="C42" s="32" t="s">
        <v>62</v>
      </c>
      <c r="D42" s="33">
        <v>2152</v>
      </c>
      <c r="E42" s="33">
        <v>2054</v>
      </c>
      <c r="F42" s="34">
        <v>0.048</v>
      </c>
      <c r="H42" s="14"/>
      <c r="K42" s="4"/>
      <c r="N42" s="14" t="s">
        <v>116</v>
      </c>
      <c r="O42" s="8" t="s">
        <v>120</v>
      </c>
      <c r="P42" s="8" t="s">
        <v>119</v>
      </c>
      <c r="Q42" s="4">
        <v>0.57</v>
      </c>
      <c r="R42" s="10">
        <f>0.56/Q42-1</f>
        <v>-0.01754385964912264</v>
      </c>
    </row>
    <row r="43" spans="2:18" ht="12">
      <c r="B43" s="32" t="s">
        <v>21</v>
      </c>
      <c r="C43" s="32" t="s">
        <v>70</v>
      </c>
      <c r="D43" s="32">
        <v>593</v>
      </c>
      <c r="E43" s="32">
        <v>583</v>
      </c>
      <c r="F43" s="34">
        <v>0.017</v>
      </c>
      <c r="H43" s="14"/>
      <c r="K43" s="4"/>
      <c r="N43" s="14" t="s">
        <v>121</v>
      </c>
      <c r="O43" s="8" t="s">
        <v>123</v>
      </c>
      <c r="P43" s="8" t="s">
        <v>124</v>
      </c>
      <c r="Q43" s="4">
        <v>0.55</v>
      </c>
      <c r="R43" s="10">
        <f>0.55/Q43-1</f>
        <v>0</v>
      </c>
    </row>
    <row r="44" spans="2:18" ht="12">
      <c r="B44" s="32" t="s">
        <v>20</v>
      </c>
      <c r="C44" s="32" t="s">
        <v>66</v>
      </c>
      <c r="D44" s="32">
        <v>559</v>
      </c>
      <c r="E44" s="32">
        <v>557</v>
      </c>
      <c r="F44" s="34">
        <v>0.004</v>
      </c>
      <c r="H44" s="14"/>
      <c r="K44" s="4"/>
      <c r="N44" s="2" t="s">
        <v>126</v>
      </c>
      <c r="O44" s="8" t="s">
        <v>131</v>
      </c>
      <c r="P44" s="13" t="s">
        <v>139</v>
      </c>
      <c r="Q44" s="4">
        <v>1.96</v>
      </c>
      <c r="R44" s="10">
        <f>2.28/Q44-1</f>
        <v>0.16326530612244894</v>
      </c>
    </row>
    <row r="45" spans="2:18" ht="12">
      <c r="B45" s="32" t="s">
        <v>19</v>
      </c>
      <c r="C45" s="32" t="s">
        <v>64</v>
      </c>
      <c r="D45" s="32">
        <v>524</v>
      </c>
      <c r="E45" s="32">
        <v>508</v>
      </c>
      <c r="F45" s="34">
        <v>0.033</v>
      </c>
      <c r="H45" s="2"/>
      <c r="I45" s="8"/>
      <c r="J45" s="8"/>
      <c r="K45" s="8"/>
      <c r="L45" s="10"/>
      <c r="N45" s="14" t="s">
        <v>127</v>
      </c>
      <c r="O45" s="8" t="s">
        <v>130</v>
      </c>
      <c r="P45" s="8">
        <v>0.55</v>
      </c>
      <c r="Q45" s="8">
        <v>0.47</v>
      </c>
      <c r="R45" s="10">
        <f>P45/Q45-1</f>
        <v>0.17021276595744705</v>
      </c>
    </row>
    <row r="46" spans="2:18" ht="12">
      <c r="B46" s="32" t="s">
        <v>18</v>
      </c>
      <c r="C46" s="32" t="s">
        <v>61</v>
      </c>
      <c r="D46" s="32">
        <v>476</v>
      </c>
      <c r="E46" s="32">
        <v>461</v>
      </c>
      <c r="F46" s="34">
        <v>0.033</v>
      </c>
      <c r="H46" s="2"/>
      <c r="I46" s="8"/>
      <c r="J46" s="8"/>
      <c r="K46" s="8"/>
      <c r="L46" s="10"/>
      <c r="N46" s="14" t="s">
        <v>132</v>
      </c>
      <c r="O46" s="8">
        <v>0.51</v>
      </c>
      <c r="P46" s="8">
        <v>0.56</v>
      </c>
      <c r="Q46" s="8">
        <v>0.51</v>
      </c>
      <c r="R46" s="10">
        <f>P46/Q46-1</f>
        <v>0.0980392156862746</v>
      </c>
    </row>
    <row r="47" spans="2:18" ht="12">
      <c r="B47" s="31" t="s">
        <v>91</v>
      </c>
      <c r="C47" s="32" t="s">
        <v>57</v>
      </c>
      <c r="D47" s="33">
        <v>1592</v>
      </c>
      <c r="E47" s="33">
        <v>1387</v>
      </c>
      <c r="F47" s="34">
        <v>0.148</v>
      </c>
      <c r="H47" s="2"/>
      <c r="I47" s="8"/>
      <c r="J47" s="8"/>
      <c r="K47" s="8"/>
      <c r="L47" s="10"/>
      <c r="N47" s="14" t="s">
        <v>134</v>
      </c>
      <c r="O47" s="8">
        <v>0.5</v>
      </c>
      <c r="P47" s="8">
        <v>0.59</v>
      </c>
      <c r="Q47" s="8">
        <v>0.5</v>
      </c>
      <c r="R47" s="10">
        <f>P47/Q47-1</f>
        <v>0.17999999999999994</v>
      </c>
    </row>
    <row r="48" spans="2:18" ht="12">
      <c r="B48" s="32" t="s">
        <v>17</v>
      </c>
      <c r="C48" s="32" t="s">
        <v>60</v>
      </c>
      <c r="D48" s="32">
        <v>455</v>
      </c>
      <c r="E48" s="32">
        <v>453</v>
      </c>
      <c r="F48" s="34">
        <v>0.004</v>
      </c>
      <c r="H48" s="2"/>
      <c r="I48" s="8"/>
      <c r="J48" s="8"/>
      <c r="K48" s="8"/>
      <c r="L48" s="10"/>
      <c r="N48" s="14" t="s">
        <v>136</v>
      </c>
      <c r="O48" s="11">
        <v>0.56</v>
      </c>
      <c r="P48" s="13" t="s">
        <v>140</v>
      </c>
      <c r="Q48" s="8">
        <v>0.56</v>
      </c>
      <c r="R48" s="10">
        <f>0.59/Q48-1</f>
        <v>0.05357142857142838</v>
      </c>
    </row>
    <row r="49" spans="2:18" ht="12">
      <c r="B49" s="32" t="s">
        <v>16</v>
      </c>
      <c r="C49" s="32" t="s">
        <v>59</v>
      </c>
      <c r="D49" s="32">
        <v>423</v>
      </c>
      <c r="E49" s="32">
        <v>409</v>
      </c>
      <c r="F49" s="34">
        <v>0.035</v>
      </c>
      <c r="H49" s="2"/>
      <c r="I49" s="8"/>
      <c r="J49" s="8"/>
      <c r="K49" s="8"/>
      <c r="L49" s="10"/>
      <c r="N49" s="2" t="s">
        <v>141</v>
      </c>
      <c r="O49" s="8" t="s">
        <v>155</v>
      </c>
      <c r="P49" s="8">
        <v>2.62</v>
      </c>
      <c r="Q49" s="8">
        <v>2.45</v>
      </c>
      <c r="R49" s="10">
        <f aca="true" t="shared" si="2" ref="R49:R58">P49/Q49-1</f>
        <v>0.06938775510204076</v>
      </c>
    </row>
    <row r="50" spans="2:18" s="20" customFormat="1" ht="12">
      <c r="B50" s="32" t="s">
        <v>15</v>
      </c>
      <c r="C50" s="32" t="s">
        <v>58</v>
      </c>
      <c r="D50" s="32">
        <v>379</v>
      </c>
      <c r="E50" s="32">
        <v>359</v>
      </c>
      <c r="F50" s="34">
        <v>0.057</v>
      </c>
      <c r="H50" s="2"/>
      <c r="I50" s="15"/>
      <c r="J50" s="15"/>
      <c r="K50" s="15"/>
      <c r="L50" s="16"/>
      <c r="N50" s="14" t="s">
        <v>142</v>
      </c>
      <c r="O50" s="27" t="s">
        <v>71</v>
      </c>
      <c r="P50" s="1">
        <v>0.57</v>
      </c>
      <c r="Q50" s="17">
        <v>0.555</v>
      </c>
      <c r="R50" s="10">
        <f t="shared" si="2"/>
        <v>0.02702702702702675</v>
      </c>
    </row>
    <row r="51" spans="2:18" ht="12">
      <c r="B51" s="32" t="s">
        <v>14</v>
      </c>
      <c r="C51" s="32" t="s">
        <v>56</v>
      </c>
      <c r="D51" s="32">
        <v>335</v>
      </c>
      <c r="E51" s="32">
        <v>315</v>
      </c>
      <c r="F51" s="34">
        <v>0.063</v>
      </c>
      <c r="H51" s="2"/>
      <c r="I51" s="8"/>
      <c r="J51" s="8"/>
      <c r="K51" s="8"/>
      <c r="L51" s="10"/>
      <c r="N51" s="14" t="s">
        <v>144</v>
      </c>
      <c r="O51" s="27" t="s">
        <v>146</v>
      </c>
      <c r="P51" s="1">
        <v>0.65</v>
      </c>
      <c r="Q51" s="4">
        <v>0.595</v>
      </c>
      <c r="R51" s="10">
        <f t="shared" si="2"/>
        <v>0.09243697478991608</v>
      </c>
    </row>
    <row r="52" spans="2:18" ht="12">
      <c r="B52" s="31" t="s">
        <v>90</v>
      </c>
      <c r="C52" s="32" t="s">
        <v>51</v>
      </c>
      <c r="D52" s="33">
        <v>1063</v>
      </c>
      <c r="E52" s="32">
        <v>947</v>
      </c>
      <c r="F52" s="34">
        <v>0.122</v>
      </c>
      <c r="H52" s="2"/>
      <c r="I52" s="8"/>
      <c r="J52" s="8"/>
      <c r="K52" s="8"/>
      <c r="L52" s="10"/>
      <c r="N52" s="14" t="s">
        <v>147</v>
      </c>
      <c r="O52" s="27" t="s">
        <v>149</v>
      </c>
      <c r="P52" s="1">
        <v>0.69</v>
      </c>
      <c r="Q52" s="4">
        <v>0.665</v>
      </c>
      <c r="R52" s="10">
        <f t="shared" si="2"/>
        <v>0.037593984962405846</v>
      </c>
    </row>
    <row r="53" spans="2:18" ht="12">
      <c r="B53" s="32" t="s">
        <v>13</v>
      </c>
      <c r="C53" s="32" t="s">
        <v>55</v>
      </c>
      <c r="D53" s="32">
        <v>303</v>
      </c>
      <c r="E53" s="32">
        <v>292</v>
      </c>
      <c r="F53" s="34">
        <v>0.038</v>
      </c>
      <c r="H53" s="2"/>
      <c r="I53" s="8"/>
      <c r="J53" s="8"/>
      <c r="K53" s="8"/>
      <c r="L53" s="10"/>
      <c r="N53" s="14" t="s">
        <v>150</v>
      </c>
      <c r="O53" s="27" t="s">
        <v>153</v>
      </c>
      <c r="P53" s="18">
        <v>0.7</v>
      </c>
      <c r="Q53" s="19">
        <v>0.695</v>
      </c>
      <c r="R53" s="10">
        <f t="shared" si="2"/>
        <v>0.007194244604316502</v>
      </c>
    </row>
    <row r="54" spans="2:18" ht="12">
      <c r="B54" s="32" t="s">
        <v>12</v>
      </c>
      <c r="C54" s="32" t="s">
        <v>54</v>
      </c>
      <c r="D54" s="32">
        <v>276</v>
      </c>
      <c r="E54" s="32">
        <v>259</v>
      </c>
      <c r="F54" s="34">
        <v>0.065</v>
      </c>
      <c r="H54" s="2"/>
      <c r="I54" s="8"/>
      <c r="J54" s="8"/>
      <c r="K54" s="8"/>
      <c r="L54" s="10"/>
      <c r="N54" s="2" t="s">
        <v>151</v>
      </c>
      <c r="O54" s="27" t="s">
        <v>168</v>
      </c>
      <c r="P54" s="18">
        <v>3</v>
      </c>
      <c r="Q54" s="19">
        <v>2.86</v>
      </c>
      <c r="R54" s="10">
        <f t="shared" si="2"/>
        <v>0.04895104895104896</v>
      </c>
    </row>
    <row r="55" spans="2:18" ht="12">
      <c r="B55" s="32" t="s">
        <v>11</v>
      </c>
      <c r="C55" s="32" t="s">
        <v>53</v>
      </c>
      <c r="D55" s="32">
        <v>251</v>
      </c>
      <c r="E55" s="32">
        <v>238</v>
      </c>
      <c r="F55" s="34">
        <v>0.054</v>
      </c>
      <c r="H55" s="2"/>
      <c r="I55" s="8"/>
      <c r="J55" s="8"/>
      <c r="K55" s="8"/>
      <c r="L55" s="10"/>
      <c r="N55" s="14" t="s">
        <v>156</v>
      </c>
      <c r="O55" s="27" t="s">
        <v>158</v>
      </c>
      <c r="P55" s="18">
        <v>0.67</v>
      </c>
      <c r="Q55" s="19">
        <v>0.63</v>
      </c>
      <c r="R55" s="10">
        <f t="shared" si="2"/>
        <v>0.06349206349206349</v>
      </c>
    </row>
    <row r="56" spans="2:18" ht="12">
      <c r="B56" s="32" t="s">
        <v>10</v>
      </c>
      <c r="C56" s="32" t="s">
        <v>50</v>
      </c>
      <c r="D56" s="32">
        <v>233</v>
      </c>
      <c r="E56" s="32">
        <v>221</v>
      </c>
      <c r="F56" s="34">
        <v>0.056</v>
      </c>
      <c r="H56" s="2"/>
      <c r="I56" s="8"/>
      <c r="J56" s="8"/>
      <c r="K56" s="8"/>
      <c r="L56" s="10"/>
      <c r="N56" s="14" t="s">
        <v>161</v>
      </c>
      <c r="O56" s="27" t="s">
        <v>160</v>
      </c>
      <c r="P56" s="18">
        <v>0.72</v>
      </c>
      <c r="Q56" s="19">
        <v>0.68</v>
      </c>
      <c r="R56" s="10">
        <f t="shared" si="2"/>
        <v>0.0588235294117645</v>
      </c>
    </row>
    <row r="57" spans="2:18" ht="12">
      <c r="B57" s="31" t="s">
        <v>89</v>
      </c>
      <c r="C57" s="32" t="s">
        <v>42</v>
      </c>
      <c r="D57" s="32">
        <v>754</v>
      </c>
      <c r="E57" s="32">
        <v>645</v>
      </c>
      <c r="F57" s="34">
        <v>0.169</v>
      </c>
      <c r="H57" s="2"/>
      <c r="I57" s="8"/>
      <c r="J57" s="8"/>
      <c r="K57" s="8"/>
      <c r="L57" s="10"/>
      <c r="N57" s="14" t="s">
        <v>162</v>
      </c>
      <c r="O57" s="27" t="s">
        <v>164</v>
      </c>
      <c r="P57" s="18">
        <v>0.8</v>
      </c>
      <c r="Q57" s="19">
        <v>0.795</v>
      </c>
      <c r="R57" s="10">
        <f t="shared" si="2"/>
        <v>0.0062893081761006275</v>
      </c>
    </row>
    <row r="58" spans="2:18" ht="12">
      <c r="B58" s="32" t="s">
        <v>9</v>
      </c>
      <c r="C58" s="32" t="s">
        <v>48</v>
      </c>
      <c r="D58" s="32">
        <v>216</v>
      </c>
      <c r="E58" s="32">
        <v>206</v>
      </c>
      <c r="F58" s="34">
        <v>0.051</v>
      </c>
      <c r="H58" s="2"/>
      <c r="I58" s="8"/>
      <c r="J58" s="8"/>
      <c r="K58" s="8"/>
      <c r="L58" s="10"/>
      <c r="N58" s="14" t="s">
        <v>165</v>
      </c>
      <c r="O58" s="18">
        <v>0.81</v>
      </c>
      <c r="P58" s="18">
        <v>0.81</v>
      </c>
      <c r="Q58" s="18">
        <v>0.81</v>
      </c>
      <c r="R58" s="10">
        <f t="shared" si="2"/>
        <v>0</v>
      </c>
    </row>
    <row r="59" spans="2:18" ht="12">
      <c r="B59" s="32" t="s">
        <v>8</v>
      </c>
      <c r="C59" s="32" t="s">
        <v>46</v>
      </c>
      <c r="D59" s="32">
        <v>200</v>
      </c>
      <c r="E59" s="32">
        <v>186</v>
      </c>
      <c r="F59" s="34">
        <v>0.078</v>
      </c>
      <c r="H59" s="2"/>
      <c r="I59" s="8"/>
      <c r="J59" s="8"/>
      <c r="K59" s="8"/>
      <c r="L59" s="10"/>
      <c r="N59" s="2" t="s">
        <v>169</v>
      </c>
      <c r="O59" s="8" t="s">
        <v>175</v>
      </c>
      <c r="P59" s="4">
        <v>3.02</v>
      </c>
      <c r="Q59" s="4">
        <v>3.15</v>
      </c>
      <c r="R59" s="21">
        <v>-0.041</v>
      </c>
    </row>
    <row r="60" spans="2:18" ht="12">
      <c r="B60" s="32" t="s">
        <v>7</v>
      </c>
      <c r="C60" s="32" t="s">
        <v>44</v>
      </c>
      <c r="D60" s="32">
        <v>181</v>
      </c>
      <c r="E60" s="32">
        <v>158</v>
      </c>
      <c r="F60" s="34">
        <v>0.148</v>
      </c>
      <c r="H60" s="2"/>
      <c r="I60" s="8"/>
      <c r="J60" s="8"/>
      <c r="K60" s="8"/>
      <c r="L60" s="10"/>
      <c r="N60" s="14" t="s">
        <v>170</v>
      </c>
      <c r="O60" s="8">
        <v>0.73</v>
      </c>
      <c r="P60" s="4">
        <v>0.73</v>
      </c>
      <c r="Q60" s="4">
        <v>0.73</v>
      </c>
      <c r="R60" s="21">
        <v>0</v>
      </c>
    </row>
    <row r="61" spans="2:12" ht="12">
      <c r="B61" s="32" t="s">
        <v>6</v>
      </c>
      <c r="C61" s="32" t="s">
        <v>41</v>
      </c>
      <c r="D61" s="32">
        <v>156</v>
      </c>
      <c r="E61" s="32">
        <v>142</v>
      </c>
      <c r="F61" s="34">
        <v>0.101</v>
      </c>
      <c r="H61" s="2"/>
      <c r="I61" s="8"/>
      <c r="J61" s="8"/>
      <c r="K61" s="8"/>
      <c r="L61" s="10"/>
    </row>
    <row r="62" spans="2:18" ht="12">
      <c r="B62" s="31" t="s">
        <v>88</v>
      </c>
      <c r="C62" s="32" t="s">
        <v>31</v>
      </c>
      <c r="D62" s="32">
        <v>545</v>
      </c>
      <c r="E62" s="32">
        <v>538</v>
      </c>
      <c r="F62" s="34">
        <v>0.014</v>
      </c>
      <c r="H62" s="2"/>
      <c r="I62" s="8"/>
      <c r="J62" s="8"/>
      <c r="K62" s="8"/>
      <c r="L62" s="10"/>
      <c r="N62" s="14"/>
      <c r="O62" s="14"/>
      <c r="P62" s="18"/>
      <c r="Q62" s="19"/>
      <c r="R62" s="10"/>
    </row>
    <row r="63" spans="2:18" ht="12">
      <c r="B63" s="32" t="s">
        <v>5</v>
      </c>
      <c r="C63" s="32" t="s">
        <v>39</v>
      </c>
      <c r="D63" s="32">
        <v>140</v>
      </c>
      <c r="E63" s="32">
        <v>136</v>
      </c>
      <c r="F63" s="34">
        <v>0.031</v>
      </c>
      <c r="H63" s="2"/>
      <c r="I63" s="8"/>
      <c r="J63" s="8"/>
      <c r="K63" s="8"/>
      <c r="L63" s="10"/>
      <c r="N63" s="14"/>
      <c r="O63" s="14"/>
      <c r="P63" s="18"/>
      <c r="Q63" s="19"/>
      <c r="R63" s="10"/>
    </row>
    <row r="64" spans="2:18" ht="12">
      <c r="B64" s="32" t="s">
        <v>4</v>
      </c>
      <c r="C64" s="32" t="s">
        <v>37</v>
      </c>
      <c r="D64" s="32">
        <v>138</v>
      </c>
      <c r="E64" s="32">
        <v>136</v>
      </c>
      <c r="F64" s="34">
        <v>0.015</v>
      </c>
      <c r="H64" s="2"/>
      <c r="I64" s="8"/>
      <c r="J64" s="8"/>
      <c r="K64" s="8"/>
      <c r="L64" s="10"/>
      <c r="N64" s="14"/>
      <c r="O64" s="14"/>
      <c r="P64" s="18"/>
      <c r="Q64" s="19"/>
      <c r="R64" s="10"/>
    </row>
    <row r="65" spans="2:18" ht="12">
      <c r="B65" s="32" t="s">
        <v>3</v>
      </c>
      <c r="C65" s="32" t="s">
        <v>35</v>
      </c>
      <c r="D65" s="32">
        <v>137</v>
      </c>
      <c r="E65" s="32">
        <v>133</v>
      </c>
      <c r="F65" s="34">
        <v>0.035</v>
      </c>
      <c r="H65" s="2"/>
      <c r="I65" s="8"/>
      <c r="J65" s="8"/>
      <c r="K65" s="8"/>
      <c r="L65" s="10"/>
      <c r="N65" s="14"/>
      <c r="O65" s="14"/>
      <c r="P65" s="18"/>
      <c r="Q65" s="19"/>
      <c r="R65" s="10"/>
    </row>
    <row r="66" spans="2:18" ht="12">
      <c r="B66" s="32" t="s">
        <v>2</v>
      </c>
      <c r="C66" s="32" t="s">
        <v>32</v>
      </c>
      <c r="D66" s="32">
        <v>131</v>
      </c>
      <c r="E66" s="32">
        <v>124</v>
      </c>
      <c r="F66" s="34">
        <v>0.052</v>
      </c>
      <c r="H66" s="2"/>
      <c r="I66" s="8"/>
      <c r="J66" s="8"/>
      <c r="K66" s="8"/>
      <c r="L66" s="10"/>
      <c r="N66" s="14"/>
      <c r="O66" s="14"/>
      <c r="P66" s="18"/>
      <c r="Q66" s="19"/>
      <c r="R66" s="10"/>
    </row>
    <row r="67" spans="2:18" ht="12">
      <c r="B67" s="28"/>
      <c r="C67" s="23"/>
      <c r="D67" s="24"/>
      <c r="E67" s="29"/>
      <c r="F67" s="30"/>
      <c r="H67" s="2"/>
      <c r="I67" s="8"/>
      <c r="J67" s="8"/>
      <c r="K67" s="8"/>
      <c r="L67" s="10"/>
      <c r="N67" s="14"/>
      <c r="O67" s="14"/>
      <c r="P67" s="18"/>
      <c r="Q67" s="19"/>
      <c r="R67" s="10"/>
    </row>
    <row r="68" spans="2:14" ht="12">
      <c r="B68" s="14"/>
      <c r="D68" s="6"/>
      <c r="F68" s="10"/>
      <c r="H68" s="2"/>
      <c r="I68" s="8"/>
      <c r="J68" s="8"/>
      <c r="K68" s="8"/>
      <c r="L68" s="10"/>
      <c r="N68" s="14"/>
    </row>
    <row r="69" spans="2:11" ht="12">
      <c r="B69" s="9" t="s">
        <v>87</v>
      </c>
      <c r="K69" s="4"/>
    </row>
    <row r="70" spans="2:11" ht="12">
      <c r="B70" s="9" t="s">
        <v>95</v>
      </c>
      <c r="K70" s="4"/>
    </row>
    <row r="71" spans="2:11" ht="12">
      <c r="B71" s="9" t="s">
        <v>96</v>
      </c>
      <c r="K71" s="4"/>
    </row>
    <row r="72" spans="2:11" ht="12">
      <c r="B72" s="9" t="s">
        <v>118</v>
      </c>
      <c r="K72" s="4"/>
    </row>
    <row r="73" spans="2:11" ht="12">
      <c r="B73" s="9" t="s">
        <v>137</v>
      </c>
      <c r="K73" s="4"/>
    </row>
    <row r="74" ht="12">
      <c r="K74" s="4"/>
    </row>
    <row r="75" spans="2:11" s="25" customFormat="1" ht="12">
      <c r="B75" s="22" t="s">
        <v>172</v>
      </c>
      <c r="C75" s="23"/>
      <c r="D75" s="23"/>
      <c r="E75" s="24"/>
      <c r="I75" s="17"/>
      <c r="J75" s="17"/>
      <c r="K75" s="17"/>
    </row>
    <row r="76" spans="2:11" s="25" customFormat="1" ht="12">
      <c r="B76" s="26" t="s">
        <v>173</v>
      </c>
      <c r="C76" s="23"/>
      <c r="D76" s="23"/>
      <c r="E76" s="24"/>
      <c r="I76" s="17"/>
      <c r="J76" s="17"/>
      <c r="K76" s="17"/>
    </row>
    <row r="77" ht="12">
      <c r="K77" s="4"/>
    </row>
    <row r="78" ht="12">
      <c r="K78" s="4"/>
    </row>
    <row r="79" ht="12">
      <c r="K79" s="4"/>
    </row>
    <row r="80" ht="12">
      <c r="K80" s="4"/>
    </row>
    <row r="81" ht="12">
      <c r="K81" s="4"/>
    </row>
    <row r="82" ht="12">
      <c r="K82" s="4"/>
    </row>
    <row r="83" ht="12">
      <c r="K83" s="4"/>
    </row>
    <row r="84" ht="12">
      <c r="K84" s="4"/>
    </row>
    <row r="85" ht="12">
      <c r="K85" s="4"/>
    </row>
    <row r="86" ht="12">
      <c r="K86" s="4"/>
    </row>
    <row r="87" ht="12">
      <c r="K87" s="4"/>
    </row>
    <row r="88" ht="12">
      <c r="K88" s="4"/>
    </row>
    <row r="89" ht="12">
      <c r="K89" s="4"/>
    </row>
    <row r="90" ht="12">
      <c r="K90" s="4"/>
    </row>
    <row r="91" ht="12">
      <c r="K91" s="4"/>
    </row>
    <row r="92" ht="12">
      <c r="K92" s="4"/>
    </row>
    <row r="93" ht="12">
      <c r="K93" s="4"/>
    </row>
    <row r="94" ht="12">
      <c r="K94" s="4"/>
    </row>
    <row r="95" ht="12">
      <c r="K95" s="4"/>
    </row>
    <row r="96" ht="12">
      <c r="K96" s="4"/>
    </row>
    <row r="97" ht="12">
      <c r="K97" s="4"/>
    </row>
    <row r="98" ht="12">
      <c r="K98" s="4"/>
    </row>
    <row r="99" ht="12">
      <c r="K99" s="4"/>
    </row>
    <row r="100" ht="12">
      <c r="K100" s="4"/>
    </row>
    <row r="101" ht="12">
      <c r="K101" s="4"/>
    </row>
    <row r="102" ht="12">
      <c r="K102" s="4"/>
    </row>
    <row r="103" ht="12">
      <c r="K103" s="4"/>
    </row>
    <row r="104" ht="12">
      <c r="K104" s="4"/>
    </row>
    <row r="105" ht="12">
      <c r="K105" s="4"/>
    </row>
    <row r="106" ht="12">
      <c r="K106" s="4"/>
    </row>
    <row r="107" ht="12">
      <c r="K107" s="4"/>
    </row>
    <row r="108" ht="12">
      <c r="K108" s="4"/>
    </row>
    <row r="109" ht="12">
      <c r="K109" s="4"/>
    </row>
    <row r="110" ht="12">
      <c r="K110" s="4"/>
    </row>
    <row r="111" ht="12">
      <c r="K111" s="4"/>
    </row>
    <row r="112" ht="12">
      <c r="K112" s="4"/>
    </row>
    <row r="113" ht="12">
      <c r="K113" s="4"/>
    </row>
    <row r="114" ht="12">
      <c r="K114" s="4"/>
    </row>
    <row r="115" ht="12">
      <c r="K115" s="4"/>
    </row>
    <row r="116" ht="12">
      <c r="K116" s="4"/>
    </row>
    <row r="117" ht="12">
      <c r="K117" s="4"/>
    </row>
    <row r="118" ht="12">
      <c r="K118" s="4"/>
    </row>
    <row r="119" ht="12">
      <c r="K119" s="4"/>
    </row>
    <row r="120" ht="12">
      <c r="K120" s="4"/>
    </row>
    <row r="121" ht="12">
      <c r="K121" s="4"/>
    </row>
    <row r="122" ht="12">
      <c r="K122" s="4"/>
    </row>
    <row r="123" ht="12">
      <c r="K123" s="4"/>
    </row>
    <row r="124" ht="12">
      <c r="K124" s="4"/>
    </row>
    <row r="125" ht="12">
      <c r="K125" s="4"/>
    </row>
    <row r="126" ht="12">
      <c r="K126" s="4"/>
    </row>
    <row r="127" ht="12">
      <c r="K127" s="4"/>
    </row>
    <row r="128" ht="12">
      <c r="K128" s="4"/>
    </row>
    <row r="129" ht="12">
      <c r="K129" s="4"/>
    </row>
    <row r="130" ht="12">
      <c r="K130" s="4"/>
    </row>
    <row r="131" ht="12">
      <c r="K131" s="4"/>
    </row>
    <row r="132" ht="12">
      <c r="K132" s="4"/>
    </row>
    <row r="133" ht="12">
      <c r="K133" s="4"/>
    </row>
    <row r="134" ht="12">
      <c r="K134" s="4"/>
    </row>
    <row r="135" ht="12">
      <c r="K135" s="4"/>
    </row>
    <row r="136" ht="12">
      <c r="K136" s="4"/>
    </row>
    <row r="137" ht="12">
      <c r="K137" s="4"/>
    </row>
    <row r="138" ht="12">
      <c r="K138" s="4"/>
    </row>
    <row r="139" ht="12">
      <c r="K139" s="4"/>
    </row>
    <row r="140" ht="12">
      <c r="K140" s="4"/>
    </row>
    <row r="141" ht="12">
      <c r="K141" s="4"/>
    </row>
    <row r="142" ht="12">
      <c r="K142" s="4"/>
    </row>
    <row r="143" ht="12">
      <c r="K143" s="4"/>
    </row>
    <row r="144" ht="12">
      <c r="K144" s="4"/>
    </row>
    <row r="145" ht="12">
      <c r="K145" s="4"/>
    </row>
    <row r="146" ht="12">
      <c r="K146" s="4"/>
    </row>
    <row r="147" ht="12">
      <c r="K147" s="4"/>
    </row>
    <row r="148" ht="12">
      <c r="K148" s="4"/>
    </row>
    <row r="149" ht="12">
      <c r="K149" s="4"/>
    </row>
    <row r="150" ht="12">
      <c r="K150" s="4"/>
    </row>
    <row r="151" ht="12">
      <c r="K151" s="4"/>
    </row>
    <row r="152" ht="12">
      <c r="K152" s="4"/>
    </row>
    <row r="153" ht="12">
      <c r="K153" s="4"/>
    </row>
    <row r="154" ht="12">
      <c r="K154" s="4"/>
    </row>
    <row r="155" ht="12">
      <c r="K155" s="4"/>
    </row>
    <row r="156" ht="12">
      <c r="K156" s="4"/>
    </row>
    <row r="157" ht="12">
      <c r="K157" s="4"/>
    </row>
    <row r="158" ht="12">
      <c r="K158" s="4"/>
    </row>
    <row r="159" ht="12">
      <c r="K159" s="4"/>
    </row>
    <row r="160" ht="12">
      <c r="K160" s="4"/>
    </row>
    <row r="161" ht="12">
      <c r="K161" s="4"/>
    </row>
    <row r="162" ht="12">
      <c r="K162" s="4"/>
    </row>
    <row r="163" ht="12">
      <c r="K163" s="4"/>
    </row>
    <row r="164" ht="12">
      <c r="K164" s="4"/>
    </row>
    <row r="165" ht="12">
      <c r="K165" s="4"/>
    </row>
    <row r="166" ht="12">
      <c r="K166" s="4"/>
    </row>
    <row r="167" ht="12">
      <c r="K167" s="4"/>
    </row>
    <row r="168" ht="12">
      <c r="K168" s="4"/>
    </row>
    <row r="169" ht="12">
      <c r="K169" s="4"/>
    </row>
    <row r="170" ht="12">
      <c r="K170" s="4"/>
    </row>
    <row r="171" ht="12">
      <c r="K171" s="4"/>
    </row>
    <row r="172" ht="12">
      <c r="K172" s="4"/>
    </row>
    <row r="173" ht="12">
      <c r="K173" s="4"/>
    </row>
    <row r="174" ht="12">
      <c r="K174" s="4"/>
    </row>
    <row r="175" ht="12">
      <c r="K175" s="4"/>
    </row>
    <row r="176" ht="12">
      <c r="K176" s="4"/>
    </row>
    <row r="177" ht="12">
      <c r="K177" s="4"/>
    </row>
    <row r="178" ht="12">
      <c r="K178" s="4"/>
    </row>
    <row r="179" ht="12">
      <c r="K179" s="4"/>
    </row>
    <row r="180" ht="12">
      <c r="K180" s="4"/>
    </row>
    <row r="181" ht="12">
      <c r="K181" s="4"/>
    </row>
    <row r="182" ht="12">
      <c r="K182" s="4"/>
    </row>
    <row r="183" ht="12">
      <c r="K183" s="4"/>
    </row>
    <row r="184" ht="12">
      <c r="K184" s="4"/>
    </row>
    <row r="185" ht="12">
      <c r="K185" s="4"/>
    </row>
    <row r="186" ht="12">
      <c r="K186" s="4"/>
    </row>
    <row r="187" ht="12">
      <c r="K187" s="4"/>
    </row>
    <row r="188" ht="12">
      <c r="K188" s="4"/>
    </row>
    <row r="189" ht="12">
      <c r="K189" s="4"/>
    </row>
    <row r="190" ht="12">
      <c r="K190" s="4"/>
    </row>
    <row r="191" ht="12">
      <c r="K191" s="4"/>
    </row>
    <row r="192" ht="12">
      <c r="K192" s="4"/>
    </row>
    <row r="193" ht="12">
      <c r="K193" s="4"/>
    </row>
    <row r="194" ht="12">
      <c r="K194" s="4"/>
    </row>
    <row r="195" ht="12">
      <c r="K195" s="4"/>
    </row>
    <row r="196" ht="12">
      <c r="K196" s="4"/>
    </row>
    <row r="197" ht="12">
      <c r="K197" s="4"/>
    </row>
    <row r="198" ht="12">
      <c r="K198" s="4"/>
    </row>
    <row r="199" ht="12">
      <c r="K199" s="4"/>
    </row>
    <row r="200" ht="12">
      <c r="K200" s="4"/>
    </row>
    <row r="201" ht="12">
      <c r="K201" s="4"/>
    </row>
    <row r="202" ht="12">
      <c r="K202" s="4"/>
    </row>
    <row r="203" ht="12">
      <c r="K203" s="4"/>
    </row>
    <row r="204" ht="12">
      <c r="K204" s="4"/>
    </row>
    <row r="205" ht="12">
      <c r="K205" s="4"/>
    </row>
    <row r="206" ht="12">
      <c r="K206" s="4"/>
    </row>
    <row r="207" ht="12">
      <c r="K207" s="4"/>
    </row>
    <row r="208" ht="12">
      <c r="K208" s="4"/>
    </row>
    <row r="209" ht="12">
      <c r="K209" s="4"/>
    </row>
    <row r="210" ht="12">
      <c r="K210" s="4"/>
    </row>
    <row r="211" ht="12">
      <c r="K211" s="4"/>
    </row>
    <row r="212" ht="12">
      <c r="K212" s="4"/>
    </row>
    <row r="213" ht="12">
      <c r="K213" s="4"/>
    </row>
    <row r="214" ht="12">
      <c r="K214" s="4"/>
    </row>
    <row r="215" ht="12">
      <c r="K215" s="4"/>
    </row>
    <row r="216" ht="12">
      <c r="K216" s="4"/>
    </row>
    <row r="217" ht="12">
      <c r="K217" s="4"/>
    </row>
    <row r="218" ht="12">
      <c r="K218" s="4"/>
    </row>
    <row r="219" ht="12">
      <c r="K219" s="4"/>
    </row>
    <row r="220" ht="12">
      <c r="K220" s="4"/>
    </row>
    <row r="221" ht="12">
      <c r="K221" s="4"/>
    </row>
    <row r="222" ht="12">
      <c r="K222" s="4"/>
    </row>
    <row r="223" ht="12">
      <c r="K223" s="4"/>
    </row>
    <row r="224" ht="12">
      <c r="K224" s="4"/>
    </row>
    <row r="225" ht="12">
      <c r="K225" s="4"/>
    </row>
    <row r="226" ht="12">
      <c r="K226" s="4"/>
    </row>
    <row r="227" ht="12">
      <c r="K227" s="4"/>
    </row>
    <row r="228" ht="12">
      <c r="K228" s="4"/>
    </row>
    <row r="229" ht="12">
      <c r="K229" s="4"/>
    </row>
    <row r="230" ht="12">
      <c r="K230" s="4"/>
    </row>
    <row r="231" ht="12">
      <c r="K231" s="4"/>
    </row>
    <row r="232" ht="12">
      <c r="K232" s="4"/>
    </row>
    <row r="233" ht="12">
      <c r="K233" s="4"/>
    </row>
    <row r="234" ht="12">
      <c r="K234" s="4"/>
    </row>
    <row r="235" ht="12">
      <c r="K235" s="4"/>
    </row>
    <row r="236" ht="12">
      <c r="K236" s="4"/>
    </row>
    <row r="237" ht="12">
      <c r="K237" s="4"/>
    </row>
    <row r="238" ht="12">
      <c r="K238" s="4"/>
    </row>
    <row r="239" ht="12">
      <c r="K239" s="4"/>
    </row>
    <row r="240" ht="12">
      <c r="K240" s="4"/>
    </row>
    <row r="241" ht="12">
      <c r="K241" s="4"/>
    </row>
    <row r="242" ht="12">
      <c r="K242" s="4"/>
    </row>
    <row r="243" ht="12">
      <c r="K243" s="4"/>
    </row>
    <row r="244" ht="12">
      <c r="K244" s="4"/>
    </row>
    <row r="245" ht="12">
      <c r="K245" s="4"/>
    </row>
    <row r="246" ht="12">
      <c r="K246" s="4"/>
    </row>
    <row r="247" ht="12">
      <c r="K247" s="4"/>
    </row>
    <row r="248" ht="12">
      <c r="K248" s="4"/>
    </row>
    <row r="249" ht="12">
      <c r="K249" s="4"/>
    </row>
    <row r="250" ht="12">
      <c r="K250" s="4"/>
    </row>
    <row r="251" ht="12">
      <c r="K251" s="4"/>
    </row>
    <row r="252" ht="12">
      <c r="K252" s="4"/>
    </row>
    <row r="253" ht="12">
      <c r="K253" s="4"/>
    </row>
    <row r="254" ht="12">
      <c r="K254" s="4"/>
    </row>
    <row r="255" ht="12">
      <c r="K255" s="4"/>
    </row>
    <row r="256" ht="12">
      <c r="K256" s="4"/>
    </row>
    <row r="257" ht="12">
      <c r="K257" s="4"/>
    </row>
    <row r="258" ht="12">
      <c r="K258" s="4"/>
    </row>
    <row r="259" ht="12">
      <c r="K259" s="4"/>
    </row>
    <row r="260" ht="12">
      <c r="K260" s="4"/>
    </row>
    <row r="261" ht="12">
      <c r="K261" s="4"/>
    </row>
    <row r="262" ht="12">
      <c r="K262" s="4"/>
    </row>
    <row r="263" ht="12">
      <c r="K263" s="4"/>
    </row>
    <row r="264" ht="12">
      <c r="K264" s="4"/>
    </row>
    <row r="265" ht="12">
      <c r="K265" s="4"/>
    </row>
    <row r="266" ht="12">
      <c r="K266" s="4"/>
    </row>
    <row r="267" ht="12">
      <c r="K267" s="4"/>
    </row>
    <row r="268" ht="12">
      <c r="K268" s="4"/>
    </row>
    <row r="269" ht="12">
      <c r="K269" s="4"/>
    </row>
    <row r="270" ht="12">
      <c r="K270" s="4"/>
    </row>
    <row r="271" ht="12">
      <c r="K271" s="4"/>
    </row>
    <row r="272" ht="12">
      <c r="K272" s="4"/>
    </row>
    <row r="273" ht="12">
      <c r="K273" s="4"/>
    </row>
    <row r="274" ht="12">
      <c r="K274" s="4"/>
    </row>
    <row r="275" ht="12">
      <c r="K275" s="4"/>
    </row>
    <row r="276" ht="12">
      <c r="K276" s="4"/>
    </row>
    <row r="277" ht="12">
      <c r="K277" s="4"/>
    </row>
    <row r="278" ht="12">
      <c r="K278" s="4"/>
    </row>
    <row r="279" ht="12">
      <c r="K279" s="4"/>
    </row>
    <row r="280" ht="12">
      <c r="K280" s="4"/>
    </row>
    <row r="281" ht="12">
      <c r="K281" s="4"/>
    </row>
    <row r="282" ht="12">
      <c r="K282" s="4"/>
    </row>
    <row r="283" ht="12">
      <c r="K283" s="4"/>
    </row>
    <row r="284" ht="12">
      <c r="K284" s="4"/>
    </row>
    <row r="285" ht="12">
      <c r="K285" s="4"/>
    </row>
    <row r="286" ht="12">
      <c r="K286" s="4"/>
    </row>
    <row r="287" ht="12">
      <c r="K287" s="4"/>
    </row>
    <row r="288" ht="12">
      <c r="K288" s="4"/>
    </row>
    <row r="289" ht="12">
      <c r="K289" s="4"/>
    </row>
    <row r="290" ht="12">
      <c r="K290" s="4"/>
    </row>
    <row r="291" ht="12">
      <c r="K291" s="4"/>
    </row>
    <row r="292" ht="12">
      <c r="K292" s="4"/>
    </row>
    <row r="293" ht="12">
      <c r="K293" s="4"/>
    </row>
    <row r="294" ht="12">
      <c r="K294" s="4"/>
    </row>
    <row r="295" ht="12">
      <c r="K295" s="4"/>
    </row>
    <row r="296" ht="12">
      <c r="K296" s="4"/>
    </row>
    <row r="297" ht="12">
      <c r="K297" s="4"/>
    </row>
    <row r="298" ht="12">
      <c r="K298" s="4"/>
    </row>
    <row r="299" ht="12">
      <c r="K299" s="4"/>
    </row>
    <row r="300" ht="12">
      <c r="K300" s="4"/>
    </row>
    <row r="301" ht="12">
      <c r="K301" s="4"/>
    </row>
    <row r="302" ht="12">
      <c r="K302" s="4"/>
    </row>
    <row r="303" ht="12">
      <c r="K303" s="4"/>
    </row>
    <row r="304" ht="12">
      <c r="K304" s="4"/>
    </row>
    <row r="305" ht="12">
      <c r="K305" s="4"/>
    </row>
    <row r="306" ht="12">
      <c r="K306" s="4"/>
    </row>
    <row r="307" ht="12">
      <c r="K307" s="4"/>
    </row>
    <row r="308" ht="12">
      <c r="K308" s="4"/>
    </row>
    <row r="309" ht="12">
      <c r="K309" s="4"/>
    </row>
    <row r="310" ht="12">
      <c r="K310" s="4"/>
    </row>
    <row r="311" ht="12">
      <c r="K311" s="4"/>
    </row>
  </sheetData>
  <sheetProtection/>
  <mergeCells count="3">
    <mergeCell ref="C2:E2"/>
    <mergeCell ref="I2:K2"/>
    <mergeCell ref="O2:Q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 mahindroo</dc:creator>
  <cp:keywords/>
  <dc:description/>
  <cp:lastModifiedBy>Saravanaraj P J</cp:lastModifiedBy>
  <dcterms:created xsi:type="dcterms:W3CDTF">2007-07-18T17:52:46Z</dcterms:created>
  <dcterms:modified xsi:type="dcterms:W3CDTF">2018-04-19T06:50:31Z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SYS_DOCUMENT_TITLE">
    <vt:lpwstr/>
  </property>
  <property fmtid="{D5CDD505-2E9C-101B-9397-08002B2CF9AE}" pid="3" name="INFOSYS_DEPENDENCY_CHECK_OK_TO_DELETE">
    <vt:lpwstr>No</vt:lpwstr>
  </property>
  <property fmtid="{D5CDD505-2E9C-101B-9397-08002B2CF9AE}" pid="4" name="INFOSYS_INTERNAL_METATAG1">
    <vt:lpwstr/>
  </property>
  <property fmtid="{D5CDD505-2E9C-101B-9397-08002B2CF9AE}" pid="5" name="INFOSYS_SHORT_DESCRIPTION">
    <vt:lpwstr/>
  </property>
  <property fmtid="{D5CDD505-2E9C-101B-9397-08002B2CF9AE}" pid="6" name="PublishingExpirationDate">
    <vt:lpwstr/>
  </property>
  <property fmtid="{D5CDD505-2E9C-101B-9397-08002B2CF9AE}" pid="7" name="INFOSYS_ABSTRACT_DATA">
    <vt:lpwstr/>
  </property>
  <property fmtid="{D5CDD505-2E9C-101B-9397-08002B2CF9AE}" pid="8" name="PublishingStartDate">
    <vt:lpwstr/>
  </property>
  <property fmtid="{D5CDD505-2E9C-101B-9397-08002B2CF9AE}" pid="9" name="INFOSYS_PREFERENCES_TAG">
    <vt:lpwstr/>
  </property>
  <property fmtid="{D5CDD505-2E9C-101B-9397-08002B2CF9AE}" pid="10" name="INFOSYS_IS_ARCHIVED">
    <vt:lpwstr>0</vt:lpwstr>
  </property>
  <property fmtid="{D5CDD505-2E9C-101B-9397-08002B2CF9AE}" pid="11" name="INFOSYS_DOCUMENT_TYPE">
    <vt:lpwstr/>
  </property>
  <property fmtid="{D5CDD505-2E9C-101B-9397-08002B2CF9AE}" pid="12" name="INFOSYS_ARTICLE_TAG2">
    <vt:lpwstr/>
  </property>
  <property fmtid="{D5CDD505-2E9C-101B-9397-08002B2CF9AE}" pid="13" name="INFOSYS_ARTICLE_TAG7">
    <vt:lpwstr/>
  </property>
  <property fmtid="{D5CDD505-2E9C-101B-9397-08002B2CF9AE}" pid="14" name="INFOSYS_ARTICLE_TAG1">
    <vt:lpwstr/>
  </property>
  <property fmtid="{D5CDD505-2E9C-101B-9397-08002B2CF9AE}" pid="15" name="INFOSYS_ARTICLE_TAG6">
    <vt:lpwstr/>
  </property>
  <property fmtid="{D5CDD505-2E9C-101B-9397-08002B2CF9AE}" pid="16" name="INFOSYS_ARTICLE_TAG5">
    <vt:lpwstr/>
  </property>
  <property fmtid="{D5CDD505-2E9C-101B-9397-08002B2CF9AE}" pid="17" name="INFOSYS_ARTICLE_TAG4">
    <vt:lpwstr/>
  </property>
  <property fmtid="{D5CDD505-2E9C-101B-9397-08002B2CF9AE}" pid="18" name="INFOSYS_ARTICLE_TAG9">
    <vt:lpwstr/>
  </property>
  <property fmtid="{D5CDD505-2E9C-101B-9397-08002B2CF9AE}" pid="19" name="INFOSYS_ARTICLE_TAG10">
    <vt:lpwstr/>
  </property>
  <property fmtid="{D5CDD505-2E9C-101B-9397-08002B2CF9AE}" pid="20" name="INFOSYS_ARTICLE_MEDIA_CATEGORY">
    <vt:lpwstr/>
  </property>
  <property fmtid="{D5CDD505-2E9C-101B-9397-08002B2CF9AE}" pid="21" name="INFOSYS_ARTICLE_TAG3">
    <vt:lpwstr/>
  </property>
  <property fmtid="{D5CDD505-2E9C-101B-9397-08002B2CF9AE}" pid="22" name="INFOSYS_ARTICLE_TAG8">
    <vt:lpwstr/>
  </property>
</Properties>
</file>